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15" windowWidth="7665" windowHeight="8190" tabRatio="641" firstSheet="4" activeTab="4"/>
  </bookViews>
  <sheets>
    <sheet name="Régional Ligne 2013" sheetId="1" r:id="rId1"/>
    <sheet name="Engagés" sheetId="2" r:id="rId2"/>
    <sheet name="M13-14" sheetId="3" r:id="rId3"/>
    <sheet name="M15-16" sheetId="4" r:id="rId4"/>
    <sheet name="M17-19" sheetId="5" r:id="rId5"/>
    <sheet name="M20-29" sheetId="6" r:id="rId6"/>
    <sheet name="M30-39" sheetId="7" r:id="rId7"/>
    <sheet name="M40-49" sheetId="8" r:id="rId8"/>
    <sheet name="M50-59" sheetId="9" r:id="rId9"/>
    <sheet name="M60+" sheetId="10" r:id="rId10"/>
    <sheet name="F15-16" sheetId="11" r:id="rId11"/>
    <sheet name="F17-29" sheetId="12" r:id="rId12"/>
    <sheet name="F30-39" sheetId="13" r:id="rId13"/>
    <sheet name="F40+" sheetId="14" r:id="rId14"/>
    <sheet name="FAdulte Scratch" sheetId="15" r:id="rId15"/>
  </sheets>
  <definedNames>
    <definedName name="AF_1729">'Engagés'!$A$30:$G$33</definedName>
    <definedName name="AF_3039">'Engagés'!$A$36:$G$37</definedName>
    <definedName name="AF_40">'Engagés'!$A$40:$G$43</definedName>
    <definedName name="AF_Scratch">'Engagés'!$A$30:$G$43</definedName>
    <definedName name="AM_1719">'Engagés'!#REF!</definedName>
    <definedName name="AM_2029">'Engagés'!$A$189:$G$197</definedName>
    <definedName name="AM_3039">'Engagés'!$A$156:$G$186</definedName>
    <definedName name="AM_4049">'Engagés'!$A$112:$G$153</definedName>
    <definedName name="AM_5059">'Engagés'!$A$46:$G$86</definedName>
    <definedName name="AM_60">'Engagés'!$A$89:$G$109</definedName>
    <definedName name="_xlnm.Print_Titles" localSheetId="10">'F15-16'!$6:$6</definedName>
    <definedName name="_xlnm.Print_Titles" localSheetId="11">'F17-29'!$6:$6</definedName>
    <definedName name="_xlnm.Print_Titles" localSheetId="12">'F30-39'!$6:$6</definedName>
    <definedName name="_xlnm.Print_Titles" localSheetId="13">'F40+'!$6:$6</definedName>
    <definedName name="_xlnm.Print_Titles" localSheetId="14">'FAdulte Scratch'!$6:$6</definedName>
    <definedName name="_xlnm.Print_Titles" localSheetId="2">'M13-14'!$6:$6</definedName>
    <definedName name="_xlnm.Print_Titles" localSheetId="3">'M15-16'!$6:$6</definedName>
    <definedName name="_xlnm.Print_Titles" localSheetId="4">'M17-19'!$6:$6</definedName>
    <definedName name="_xlnm.Print_Titles" localSheetId="5">'M20-29'!$6:$6</definedName>
    <definedName name="_xlnm.Print_Titles" localSheetId="6">'M30-39'!$6:$6</definedName>
    <definedName name="_xlnm.Print_Titles" localSheetId="7">'M40-49'!$6:$6</definedName>
    <definedName name="_xlnm.Print_Titles" localSheetId="8">'M50-59'!$6:$6</definedName>
    <definedName name="_xlnm.Print_Titles" localSheetId="9">'M60+'!$6:$6</definedName>
    <definedName name="JF_1314">'Engagés'!$A$7:$G$8</definedName>
    <definedName name="JM_1314">'Engagés'!$A$11:$G$13</definedName>
    <definedName name="JM_1516">'Engagés'!$A$16:$G$27</definedName>
    <definedName name="_xlnm.Print_Titles" localSheetId="1">'Engagés'!$1:$15</definedName>
    <definedName name="_xlnm.Print_Titles" localSheetId="10">'F15-16'!$1:$6</definedName>
    <definedName name="_xlnm.Print_Titles" localSheetId="11">'F17-29'!$1:$6</definedName>
    <definedName name="_xlnm.Print_Titles" localSheetId="12">'F30-39'!$1:$6</definedName>
    <definedName name="_xlnm.Print_Titles" localSheetId="13">'F40+'!$1:$6</definedName>
    <definedName name="_xlnm.Print_Titles" localSheetId="14">'FAdulte Scratch'!$1:$6</definedName>
    <definedName name="_xlnm.Print_Titles" localSheetId="2">'M13-14'!$1:$6</definedName>
    <definedName name="_xlnm.Print_Titles" localSheetId="3">'M15-16'!$1:$6</definedName>
    <definedName name="_xlnm.Print_Titles" localSheetId="4">'M17-19'!$1:$6</definedName>
    <definedName name="_xlnm.Print_Titles" localSheetId="5">'M20-29'!$1:$6</definedName>
    <definedName name="_xlnm.Print_Titles" localSheetId="6">'M30-39'!$1:$6</definedName>
    <definedName name="_xlnm.Print_Titles" localSheetId="7">'M40-49'!$1:$6</definedName>
    <definedName name="_xlnm.Print_Titles" localSheetId="8">'M50-59'!$1:$6</definedName>
    <definedName name="_xlnm.Print_Titles" localSheetId="9">'M60+'!$1:$6</definedName>
    <definedName name="_xlnm.Print_Area" localSheetId="0">'Régional Ligne 2013'!$A$1:$I$49</definedName>
  </definedNames>
  <calcPr fullCalcOnLoad="1"/>
</workbook>
</file>

<file path=xl/sharedStrings.xml><?xml version="1.0" encoding="utf-8"?>
<sst xmlns="http://schemas.openxmlformats.org/spreadsheetml/2006/main" count="866" uniqueCount="283">
  <si>
    <t>Rang</t>
  </si>
  <si>
    <t>Club</t>
  </si>
  <si>
    <t>Dépt</t>
  </si>
  <si>
    <t>Dos</t>
  </si>
  <si>
    <t>NOM Prénom</t>
  </si>
  <si>
    <t>Jeune Masculin 13/14 ans</t>
  </si>
  <si>
    <t>Nb de participants :</t>
  </si>
  <si>
    <t>Ecart</t>
  </si>
  <si>
    <t>Jeune Masculin 15/16 ans</t>
  </si>
  <si>
    <t>Adulte Masculin 30/39 ans</t>
  </si>
  <si>
    <t>Adulte Masculin 40/49 ans</t>
  </si>
  <si>
    <t>Nb de participantes :</t>
  </si>
  <si>
    <t>Jeune Féminin 15/16 ans</t>
  </si>
  <si>
    <t>Adulte Féminin 17/29 ans</t>
  </si>
  <si>
    <t>Adulte Féminin 30/39 ans</t>
  </si>
  <si>
    <t>Adulte Féminin 40 ans et +</t>
  </si>
  <si>
    <t>Adulte Masculin 60 ans et +</t>
  </si>
  <si>
    <r>
      <t>Date</t>
    </r>
    <r>
      <rPr>
        <b/>
        <sz val="9"/>
        <rFont val="Arial"/>
        <family val="2"/>
      </rPr>
      <t xml:space="preserve"> :</t>
    </r>
  </si>
  <si>
    <t>Adulte Féminin 40 ans et  +</t>
  </si>
  <si>
    <t>les   ,  km en  H  '  " (moy :   ,    km/h)</t>
  </si>
  <si>
    <t>RUBERTI Mireille</t>
  </si>
  <si>
    <t>U.C. Culoz-Belley</t>
  </si>
  <si>
    <t>A.C. Francheleins</t>
  </si>
  <si>
    <t>Team des Dombes</t>
  </si>
  <si>
    <t>LALAU Didier</t>
  </si>
  <si>
    <t>HENRY Christophe</t>
  </si>
  <si>
    <t>BRUN Gabriel</t>
  </si>
  <si>
    <t>Viriat Team</t>
  </si>
  <si>
    <t>DELEERSNYDER Arnaud</t>
  </si>
  <si>
    <t>GERMAIN Alexandre</t>
  </si>
  <si>
    <t>THEVENIN Pascal</t>
  </si>
  <si>
    <t>FORLINI Bruno</t>
  </si>
  <si>
    <t>CARPENTIER Patrick</t>
  </si>
  <si>
    <t>DUPRAS Dominique</t>
  </si>
  <si>
    <t>CHIRAT Gilbert</t>
  </si>
  <si>
    <t>GOY Alain</t>
  </si>
  <si>
    <t>BARTHELEMY Jacques</t>
  </si>
  <si>
    <t>MENIER Maurice</t>
  </si>
  <si>
    <t>LASSARA Alain</t>
  </si>
  <si>
    <t>BOINON Sylvain</t>
  </si>
  <si>
    <t>Adulte Masculin 17/19 ans</t>
  </si>
  <si>
    <t>Adulte Masculin 20/29 ans</t>
  </si>
  <si>
    <t>Catégorie</t>
  </si>
  <si>
    <t>N° Licence</t>
  </si>
  <si>
    <t>Date Nais.</t>
  </si>
  <si>
    <t>C.C. Châtillon</t>
  </si>
  <si>
    <t>PERRET Christian</t>
  </si>
  <si>
    <t>Nb d'engagés :</t>
  </si>
  <si>
    <t>Nb d'engagées :</t>
  </si>
  <si>
    <t>Jeune M. 15/16 ans</t>
  </si>
  <si>
    <t>Adulte F. 40 ans et +</t>
  </si>
  <si>
    <t>Adulte M. 40/49 ans</t>
  </si>
  <si>
    <t>Adulte M. 30/39 ans</t>
  </si>
  <si>
    <t>Adulte M. 20/29 ans</t>
  </si>
  <si>
    <t>Année Nais.</t>
  </si>
  <si>
    <t>Départ à 11H00</t>
  </si>
  <si>
    <t>PINJON Samuel</t>
  </si>
  <si>
    <t>Jeune M. 13/14 ans</t>
  </si>
  <si>
    <t>Adulte F. 17/29 ans</t>
  </si>
  <si>
    <t>S.C.A.L. Echirolles</t>
  </si>
  <si>
    <t>BONHOMME François</t>
  </si>
  <si>
    <t>C.C. Chatonnay Ste-Anne</t>
  </si>
  <si>
    <t>VINCENDON Louis</t>
  </si>
  <si>
    <t>BOIN Michel</t>
  </si>
  <si>
    <t>E.C. St-Clair-de-la-Tour</t>
  </si>
  <si>
    <t>DELPORTE Pierre</t>
  </si>
  <si>
    <t>VIAL Jacques</t>
  </si>
  <si>
    <t>CONTAL Gérard</t>
  </si>
  <si>
    <t>REINAUDO Christian</t>
  </si>
  <si>
    <t>V.C. Froges Villard-Bonnot</t>
  </si>
  <si>
    <t>BERAUD Richard</t>
  </si>
  <si>
    <t>Cyclo Team 69</t>
  </si>
  <si>
    <t>S.C. Manissieux</t>
  </si>
  <si>
    <t>NAVARRO Joël</t>
  </si>
  <si>
    <t>DICK Tony</t>
  </si>
  <si>
    <t>POIRIER Jean-Louis</t>
  </si>
  <si>
    <t>GENTILE Eric</t>
  </si>
  <si>
    <t>LIBERTO Thomas</t>
  </si>
  <si>
    <t>PIC Gérard</t>
  </si>
  <si>
    <t>PELISSIER Franck</t>
  </si>
  <si>
    <t>DURY Roland</t>
  </si>
  <si>
    <t>MARTINIERE Thierry</t>
  </si>
  <si>
    <t>MALOTAUX Franck</t>
  </si>
  <si>
    <t>PATAY Jean-Christophe</t>
  </si>
  <si>
    <t>CUNHA Paul</t>
  </si>
  <si>
    <t>ANGOT Loïc</t>
  </si>
  <si>
    <t>BOCQUIER Stéphane</t>
  </si>
  <si>
    <t>GORIN Frédéric</t>
  </si>
  <si>
    <t>Adulte Féminin scratch</t>
  </si>
  <si>
    <t>Rang Cat</t>
  </si>
  <si>
    <t>3 tours</t>
  </si>
  <si>
    <t>AB</t>
  </si>
  <si>
    <t>NP</t>
  </si>
  <si>
    <t>Adulte Masculin 50/59 ans</t>
  </si>
  <si>
    <t>Adulte M. 60 ans et +</t>
  </si>
  <si>
    <t>Adulte M. 50/59 ans</t>
  </si>
  <si>
    <t>CHARLY (Ufolep 69)</t>
  </si>
  <si>
    <t>CHAMPIONNAT REGIONAL 2013
LIGNE</t>
  </si>
  <si>
    <t>CHARDON Lucas</t>
  </si>
  <si>
    <t>A.C St Jean le Vieux</t>
  </si>
  <si>
    <t>GENTILE Jacky</t>
  </si>
  <si>
    <t>V.C Froges Villars Bonnot</t>
  </si>
  <si>
    <t>GRACE Quentin</t>
  </si>
  <si>
    <t>JALLAS SANTIER Arthur</t>
  </si>
  <si>
    <t>V.C Druillat</t>
  </si>
  <si>
    <t>MONET Cyril</t>
  </si>
  <si>
    <t>CHARDON Baptiste</t>
  </si>
  <si>
    <t>PISSIS Sylvain</t>
  </si>
  <si>
    <t>VEILLET Anthonin</t>
  </si>
  <si>
    <t>GLENAZ Elise</t>
  </si>
  <si>
    <t>FEM</t>
  </si>
  <si>
    <t>AUBER Alexandre</t>
  </si>
  <si>
    <t>MATHON Alexis</t>
  </si>
  <si>
    <t>Gillonnay Cyclo Club</t>
  </si>
  <si>
    <t>BROSSEAU Mathieu</t>
  </si>
  <si>
    <t>Villars de Lans Team Vercors</t>
  </si>
  <si>
    <t>CHAMPENOIS Elodie</t>
  </si>
  <si>
    <t>V.C Charantonnay</t>
  </si>
  <si>
    <t>COSTON Morgane</t>
  </si>
  <si>
    <t>S.C Manissieux</t>
  </si>
  <si>
    <t>LAMBERT Flora</t>
  </si>
  <si>
    <t>GARDETTE Brigitte</t>
  </si>
  <si>
    <t>SABATIER Laurence</t>
  </si>
  <si>
    <t>10 tours</t>
  </si>
  <si>
    <t>Départ à 14H00</t>
  </si>
  <si>
    <t>CLERMIDY Julien</t>
  </si>
  <si>
    <t>St Denis Cyclisme</t>
  </si>
  <si>
    <t>FERAPY Hervé</t>
  </si>
  <si>
    <t>C' Pro Sport</t>
  </si>
  <si>
    <t>BOIN Frédéric</t>
  </si>
  <si>
    <t>GUERRIER Vincent</t>
  </si>
  <si>
    <t>PICARD Olivier</t>
  </si>
  <si>
    <t>PELLOUX-TYTGAT Romaric</t>
  </si>
  <si>
    <t>AMBROISE Edwin</t>
  </si>
  <si>
    <t>PARA Damien</t>
  </si>
  <si>
    <t>VIANA Stéphane</t>
  </si>
  <si>
    <t>V.C Limas</t>
  </si>
  <si>
    <t>La Tronche V.S</t>
  </si>
  <si>
    <t>S.C.A.L Echirolles</t>
  </si>
  <si>
    <t>Jeune F. 15/16 ans</t>
  </si>
  <si>
    <t>Départ à 11H02</t>
  </si>
  <si>
    <t>Départ à 11H04</t>
  </si>
  <si>
    <t>5 tours</t>
  </si>
  <si>
    <t>6 tours</t>
  </si>
  <si>
    <t>Départ à 14H02</t>
  </si>
  <si>
    <t>8 tours</t>
  </si>
  <si>
    <t>9 tours</t>
  </si>
  <si>
    <t>TORDI Michel</t>
  </si>
  <si>
    <t>C.C Lagnieu</t>
  </si>
  <si>
    <t>R.S Meximieux</t>
  </si>
  <si>
    <t>NEDELEC Patrick</t>
  </si>
  <si>
    <t>Thou Vélo</t>
  </si>
  <si>
    <t>MAESTRE Christian</t>
  </si>
  <si>
    <t>VEILLET Jean-Yves</t>
  </si>
  <si>
    <t>MARTIN Guy</t>
  </si>
  <si>
    <t>CLUZEL Patrick</t>
  </si>
  <si>
    <t>A.C Les Tourettes</t>
  </si>
  <si>
    <t>DIDIER Philippe</t>
  </si>
  <si>
    <t>U.C.M.V</t>
  </si>
  <si>
    <t>U.C Pontcharra</t>
  </si>
  <si>
    <t>CARTIER MILLION Raymond</t>
  </si>
  <si>
    <t>VALERO Jésus</t>
  </si>
  <si>
    <t>U.C Rives</t>
  </si>
  <si>
    <t>CONTAL Gilbert</t>
  </si>
  <si>
    <t>COUDERT Jean-Claude</t>
  </si>
  <si>
    <t>V.C. Froges Villard Bonnot</t>
  </si>
  <si>
    <t>BOUCHET Gaby</t>
  </si>
  <si>
    <t>LEIVA MARCON Benoit</t>
  </si>
  <si>
    <t>CHANEL Olivier</t>
  </si>
  <si>
    <t>V.C Bourgoin Jallieu</t>
  </si>
  <si>
    <t>V.C de la Bièvre Renage</t>
  </si>
  <si>
    <t>V.C Décines</t>
  </si>
  <si>
    <t>BELLUT Maxime</t>
  </si>
  <si>
    <t>E.S Jonage</t>
  </si>
  <si>
    <t>SIE Serge</t>
  </si>
  <si>
    <t>SOARES Manuel</t>
  </si>
  <si>
    <t>C.C Gleizé</t>
  </si>
  <si>
    <t>REBENAQUE Bernard</t>
  </si>
  <si>
    <t>BRIAND Dominique</t>
  </si>
  <si>
    <t>C.T 69</t>
  </si>
  <si>
    <t>FRAISSE Patrick</t>
  </si>
  <si>
    <t>STADLER Eric</t>
  </si>
  <si>
    <t>DELETRAZ Jean-François</t>
  </si>
  <si>
    <t>HOCHART Patrick</t>
  </si>
  <si>
    <t>R.T.D 74</t>
  </si>
  <si>
    <t>C.C Pringy</t>
  </si>
  <si>
    <t>C.C Cran Gevrier</t>
  </si>
  <si>
    <t>C.C Thonon</t>
  </si>
  <si>
    <t>LOY Jean</t>
  </si>
  <si>
    <t>U.C Culoz-Belley</t>
  </si>
  <si>
    <t>DERRE Jean-Claude</t>
  </si>
  <si>
    <t>V.L Feillens</t>
  </si>
  <si>
    <t>DESPLACE Roger</t>
  </si>
  <si>
    <t>BELLON Daniel</t>
  </si>
  <si>
    <t>JUILLARD Jacques</t>
  </si>
  <si>
    <t>PIERRE Clément</t>
  </si>
  <si>
    <t>DEL CASTILLO José</t>
  </si>
  <si>
    <t>SAILLARD Georges</t>
  </si>
  <si>
    <t>ROUSSEL Bernard</t>
  </si>
  <si>
    <t>ROSA Jean-Pierre</t>
  </si>
  <si>
    <t>GAILLARD JaCQUES</t>
  </si>
  <si>
    <t>Bourg Ain Cyclisme</t>
  </si>
  <si>
    <t>CIESLAK Frédéric</t>
  </si>
  <si>
    <t>NETTO Antonio</t>
  </si>
  <si>
    <t>St-Denis Cyclisme</t>
  </si>
  <si>
    <t>ROCHET Olivier</t>
  </si>
  <si>
    <t>LECONTE Sébastien</t>
  </si>
  <si>
    <t>LAMAND Frédéric</t>
  </si>
  <si>
    <t>VINCENTE David</t>
  </si>
  <si>
    <t>BERNARD Daniel</t>
  </si>
  <si>
    <t>RUBERTI Rolland</t>
  </si>
  <si>
    <t>C.C Chatillon</t>
  </si>
  <si>
    <t>POULET Ludovic</t>
  </si>
  <si>
    <t>FOUR Lionel</t>
  </si>
  <si>
    <t>BAILLY Franck</t>
  </si>
  <si>
    <t>BORREMANS Pascal</t>
  </si>
  <si>
    <t>HUNEAU Stéphane</t>
  </si>
  <si>
    <t>NIVON Fabien</t>
  </si>
  <si>
    <t>V.C Valrhona</t>
  </si>
  <si>
    <t>CHAMPENOIS Serge</t>
  </si>
  <si>
    <t>LEDAC Pierre</t>
  </si>
  <si>
    <t>V.S La Tronche</t>
  </si>
  <si>
    <t>CHALEAT Patrick</t>
  </si>
  <si>
    <t>JOSSAC Laurent</t>
  </si>
  <si>
    <t>MOINE PICARD Stéphane</t>
  </si>
  <si>
    <t>BORDERIE Frédéric</t>
  </si>
  <si>
    <t>Fontanil Cyclisme</t>
  </si>
  <si>
    <t>DESPESSE Philippe</t>
  </si>
  <si>
    <t>THONNIER Hervé</t>
  </si>
  <si>
    <t>Les Passe Montagnes</t>
  </si>
  <si>
    <t>C.T Charly</t>
  </si>
  <si>
    <t>CLOZEL Frédéric</t>
  </si>
  <si>
    <t>CALDAS VIERRA Lionel</t>
  </si>
  <si>
    <t>CIOCIOLA Antonio</t>
  </si>
  <si>
    <t>BONNARD Jean-Marc</t>
  </si>
  <si>
    <t>U.C Cran Gevrier</t>
  </si>
  <si>
    <t>U.C Thonon</t>
  </si>
  <si>
    <t>DELFACHE Maxime</t>
  </si>
  <si>
    <t>CHARLEVOIX Baptiste</t>
  </si>
  <si>
    <t>SAUPHANOR Cédric</t>
  </si>
  <si>
    <t>BEGON Tony</t>
  </si>
  <si>
    <t>BADEY Stéphane</t>
  </si>
  <si>
    <t>LEBAS Frédéric</t>
  </si>
  <si>
    <t>RAMO? David</t>
  </si>
  <si>
    <t>SEVE Julien</t>
  </si>
  <si>
    <t>FEYEUX Sylvain</t>
  </si>
  <si>
    <t>FOUR GILLES</t>
  </si>
  <si>
    <t>VIriat Team</t>
  </si>
  <si>
    <t>BAFFERT Romain</t>
  </si>
  <si>
    <t>HEYRAUD Fabien</t>
  </si>
  <si>
    <t>PAPA Jerry</t>
  </si>
  <si>
    <t>CHABERT Régis</t>
  </si>
  <si>
    <t>C.S Couxois</t>
  </si>
  <si>
    <t>CHATELAIS Georges</t>
  </si>
  <si>
    <t>S.C Les Abrets</t>
  </si>
  <si>
    <t>DEKAEZMAKER Romain</t>
  </si>
  <si>
    <t>MARTIN Bruno</t>
  </si>
  <si>
    <t>GIRAUD Jérome</t>
  </si>
  <si>
    <t>JOUFFROY Stéphane</t>
  </si>
  <si>
    <t>GUYON Rémi</t>
  </si>
  <si>
    <t>JACQUEROUX Olivier</t>
  </si>
  <si>
    <t>YVES Pierre</t>
  </si>
  <si>
    <t>ARTHAUD Sébastien</t>
  </si>
  <si>
    <t>LAMBERTI Denis</t>
  </si>
  <si>
    <t>ROZIER Julien</t>
  </si>
  <si>
    <t>Adulte M.17/19 ans</t>
  </si>
  <si>
    <t>CHARTON Corentin</t>
  </si>
  <si>
    <t>DOLE Grégory</t>
  </si>
  <si>
    <t>GAGNEUX Daniel</t>
  </si>
  <si>
    <t>1H13'43</t>
  </si>
  <si>
    <t>52'39</t>
  </si>
  <si>
    <t>4'00</t>
  </si>
  <si>
    <t>ABS</t>
  </si>
  <si>
    <t>1H37'10</t>
  </si>
  <si>
    <t>1 T</t>
  </si>
  <si>
    <t>1H39'00</t>
  </si>
  <si>
    <t>2H14'25</t>
  </si>
  <si>
    <t>SIMONOTTI Serge</t>
  </si>
  <si>
    <t>MANISCALCO Umberto</t>
  </si>
  <si>
    <t>CARRARA Claude</t>
  </si>
  <si>
    <t>BARDAY Guy</t>
  </si>
  <si>
    <t>1H47'53</t>
  </si>
  <si>
    <t>2H12'00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</si>
</sst>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0"/>
    <numFmt numFmtId="166" formatCode="dd\ mmm\ yyyy"/>
    <numFmt numFmtId="167" formatCode="0&quot; engagés&quot;"/>
    <numFmt numFmtId="168" formatCode="[$-40C]dddd\ d\ mmmm\ yyyy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"/>
      <family val="2"/>
    </font>
    <font>
      <sz val="10"/>
      <color indexed="9"/>
      <name val="Cambria"/>
      <family val="1"/>
    </font>
    <font>
      <b/>
      <sz val="11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0"/>
      <color indexed="30"/>
      <name val="Arial"/>
      <family val="2"/>
    </font>
    <font>
      <sz val="9"/>
      <color indexed="9"/>
      <name val="Cambria"/>
      <family val="1"/>
    </font>
    <font>
      <b/>
      <sz val="16"/>
      <color indexed="30"/>
      <name val="Arial"/>
      <family val="2"/>
    </font>
    <font>
      <b/>
      <sz val="14"/>
      <color indexed="3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  <font>
      <sz val="10"/>
      <color theme="0"/>
      <name val="Cambria"/>
      <family val="1"/>
    </font>
    <font>
      <sz val="11"/>
      <color theme="0" tint="-0.4999699890613556"/>
      <name val="Calibri"/>
      <family val="2"/>
    </font>
    <font>
      <b/>
      <sz val="10"/>
      <color rgb="FF0070C0"/>
      <name val="Arial"/>
      <family val="2"/>
    </font>
    <font>
      <sz val="9"/>
      <color theme="0"/>
      <name val="Cambria"/>
      <family val="1"/>
    </font>
    <font>
      <b/>
      <sz val="16"/>
      <color rgb="FF0070C0"/>
      <name val="Arial"/>
      <family val="2"/>
    </font>
    <font>
      <b/>
      <sz val="14"/>
      <color rgb="FF0070C0"/>
      <name val="Arial"/>
      <family val="2"/>
    </font>
    <font>
      <b/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2" borderId="10" xfId="0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52" fillId="33" borderId="11" xfId="0" applyNumberFormat="1" applyFont="1" applyFill="1" applyBorder="1" applyAlignment="1" applyProtection="1">
      <alignment horizontal="left" vertical="center"/>
      <protection locked="0"/>
    </xf>
    <xf numFmtId="0" fontId="52" fillId="33" borderId="12" xfId="0" applyNumberFormat="1" applyFont="1" applyFill="1" applyBorder="1" applyAlignment="1" applyProtection="1">
      <alignment horizontal="right" vertical="center"/>
      <protection locked="0"/>
    </xf>
    <xf numFmtId="0" fontId="52" fillId="33" borderId="12" xfId="0" applyNumberFormat="1" applyFont="1" applyFill="1" applyBorder="1" applyAlignment="1" applyProtection="1">
      <alignment horizontal="center" vertical="center"/>
      <protection locked="0"/>
    </xf>
    <xf numFmtId="0" fontId="53" fillId="34" borderId="13" xfId="0" applyFont="1" applyFill="1" applyBorder="1" applyAlignment="1" applyProtection="1">
      <alignment horizontal="center"/>
      <protection locked="0"/>
    </xf>
    <xf numFmtId="0" fontId="53" fillId="34" borderId="14" xfId="0" applyFont="1" applyFill="1" applyBorder="1" applyAlignment="1" applyProtection="1">
      <alignment horizontal="center"/>
      <protection locked="0"/>
    </xf>
    <xf numFmtId="0" fontId="53" fillId="34" borderId="14" xfId="0" applyFont="1" applyFill="1" applyBorder="1" applyAlignment="1" applyProtection="1">
      <alignment horizontal="left"/>
      <protection locked="0"/>
    </xf>
    <xf numFmtId="0" fontId="53" fillId="34" borderId="15" xfId="0" applyFont="1" applyFill="1" applyBorder="1" applyAlignment="1" applyProtection="1">
      <alignment horizontal="center"/>
      <protection locked="0"/>
    </xf>
    <xf numFmtId="0" fontId="27" fillId="35" borderId="16" xfId="0" applyFont="1" applyFill="1" applyBorder="1" applyAlignment="1" applyProtection="1">
      <alignment horizontal="center" vertical="center"/>
      <protection locked="0"/>
    </xf>
    <xf numFmtId="0" fontId="54" fillId="35" borderId="16" xfId="0" applyFont="1" applyFill="1" applyBorder="1" applyAlignment="1" applyProtection="1">
      <alignment horizontal="center" vertical="center"/>
      <protection locked="0"/>
    </xf>
    <xf numFmtId="0" fontId="27" fillId="35" borderId="16" xfId="0" applyFont="1" applyFill="1" applyBorder="1" applyAlignment="1" applyProtection="1">
      <alignment horizontal="left" vertical="center"/>
      <protection locked="0"/>
    </xf>
    <xf numFmtId="165" fontId="27" fillId="35" borderId="16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54" fillId="2" borderId="0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65" fontId="29" fillId="2" borderId="0" xfId="0" applyNumberFormat="1" applyFont="1" applyFill="1" applyBorder="1" applyAlignment="1" applyProtection="1">
      <alignment horizontal="center" vertical="center"/>
      <protection locked="0"/>
    </xf>
    <xf numFmtId="0" fontId="29" fillId="35" borderId="0" xfId="0" applyFont="1" applyFill="1" applyBorder="1" applyAlignment="1" applyProtection="1">
      <alignment horizontal="center" vertical="center"/>
      <protection locked="0"/>
    </xf>
    <xf numFmtId="0" fontId="54" fillId="35" borderId="0" xfId="0" applyFont="1" applyFill="1" applyBorder="1" applyAlignment="1" applyProtection="1">
      <alignment horizontal="center" vertical="center"/>
      <protection locked="0"/>
    </xf>
    <xf numFmtId="0" fontId="29" fillId="35" borderId="0" xfId="0" applyFont="1" applyFill="1" applyBorder="1" applyAlignment="1" applyProtection="1">
      <alignment horizontal="left" vertical="center"/>
      <protection locked="0"/>
    </xf>
    <xf numFmtId="0" fontId="29" fillId="35" borderId="0" xfId="0" applyFont="1" applyFill="1" applyBorder="1" applyAlignment="1" applyProtection="1">
      <alignment horizontal="left" vertical="center" wrapText="1"/>
      <protection locked="0"/>
    </xf>
    <xf numFmtId="165" fontId="29" fillId="35" borderId="0" xfId="0" applyNumberFormat="1" applyFont="1" applyFill="1" applyBorder="1" applyAlignment="1" applyProtection="1">
      <alignment horizontal="center" vertical="center"/>
      <protection locked="0"/>
    </xf>
    <xf numFmtId="165" fontId="29" fillId="35" borderId="0" xfId="0" applyNumberFormat="1" applyFont="1" applyFill="1" applyBorder="1" applyAlignment="1" applyProtection="1">
      <alignment horizontal="center" vertical="center" wrapText="1"/>
      <protection locked="0"/>
    </xf>
    <xf numFmtId="45" fontId="27" fillId="35" borderId="16" xfId="0" applyNumberFormat="1" applyFont="1" applyFill="1" applyBorder="1" applyAlignment="1" applyProtection="1">
      <alignment horizontal="center" vertical="center"/>
      <protection locked="0"/>
    </xf>
    <xf numFmtId="45" fontId="29" fillId="2" borderId="0" xfId="0" applyNumberFormat="1" applyFont="1" applyFill="1" applyBorder="1" applyAlignment="1" applyProtection="1">
      <alignment horizontal="center" vertical="center"/>
      <protection locked="0"/>
    </xf>
    <xf numFmtId="45" fontId="29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0" fontId="0" fillId="2" borderId="10" xfId="50" applyFill="1" applyBorder="1">
      <alignment/>
      <protection/>
    </xf>
    <xf numFmtId="0" fontId="0" fillId="2" borderId="12" xfId="50" applyFill="1" applyBorder="1">
      <alignment/>
      <protection/>
    </xf>
    <xf numFmtId="0" fontId="0" fillId="0" borderId="0" xfId="50">
      <alignment/>
      <protection/>
    </xf>
    <xf numFmtId="0" fontId="4" fillId="0" borderId="0" xfId="50" applyFont="1" applyFill="1" applyBorder="1" applyAlignment="1">
      <alignment vertical="center"/>
      <protection/>
    </xf>
    <xf numFmtId="0" fontId="5" fillId="0" borderId="0" xfId="50" applyFont="1" applyFill="1" applyBorder="1" applyAlignment="1">
      <alignment horizontal="right" vertical="center"/>
      <protection/>
    </xf>
    <xf numFmtId="166" fontId="55" fillId="0" borderId="17" xfId="50" applyNumberFormat="1" applyFont="1" applyFill="1" applyBorder="1" applyAlignment="1">
      <alignment horizontal="center" vertical="center"/>
      <protection/>
    </xf>
    <xf numFmtId="0" fontId="3" fillId="0" borderId="18" xfId="50" applyFont="1" applyBorder="1" applyAlignment="1">
      <alignment/>
      <protection/>
    </xf>
    <xf numFmtId="0" fontId="3" fillId="0" borderId="18" xfId="50" applyFont="1" applyBorder="1" applyAlignment="1">
      <alignment horizontal="right"/>
      <protection/>
    </xf>
    <xf numFmtId="0" fontId="3" fillId="0" borderId="0" xfId="50" applyFont="1" applyAlignment="1">
      <alignment horizontal="right"/>
      <protection/>
    </xf>
    <xf numFmtId="0" fontId="52" fillId="0" borderId="19" xfId="50" applyFont="1" applyFill="1" applyBorder="1" applyAlignment="1" applyProtection="1">
      <alignment horizontal="left"/>
      <protection locked="0"/>
    </xf>
    <xf numFmtId="0" fontId="56" fillId="34" borderId="13" xfId="50" applyFont="1" applyFill="1" applyBorder="1" applyAlignment="1" applyProtection="1">
      <alignment horizontal="center"/>
      <protection locked="0"/>
    </xf>
    <xf numFmtId="0" fontId="56" fillId="34" borderId="14" xfId="50" applyFont="1" applyFill="1" applyBorder="1" applyAlignment="1" applyProtection="1">
      <alignment horizontal="left"/>
      <protection locked="0"/>
    </xf>
    <xf numFmtId="0" fontId="56" fillId="0" borderId="19" xfId="50" applyFont="1" applyFill="1" applyBorder="1" applyAlignment="1" applyProtection="1">
      <alignment horizontal="left"/>
      <protection locked="0"/>
    </xf>
    <xf numFmtId="0" fontId="6" fillId="35" borderId="16" xfId="50" applyFont="1" applyFill="1" applyBorder="1" applyAlignment="1" applyProtection="1">
      <alignment horizontal="center" vertical="center"/>
      <protection locked="0"/>
    </xf>
    <xf numFmtId="0" fontId="6" fillId="35" borderId="16" xfId="50" applyFont="1" applyFill="1" applyBorder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left" vertical="center"/>
      <protection locked="0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0" xfId="50" applyFont="1" applyFill="1" applyBorder="1" applyAlignment="1" applyProtection="1">
      <alignment horizontal="left" vertical="center"/>
      <protection locked="0"/>
    </xf>
    <xf numFmtId="0" fontId="8" fillId="0" borderId="0" xfId="50" applyFont="1" applyFill="1" applyBorder="1" applyAlignment="1" applyProtection="1">
      <alignment horizontal="left" vertical="center"/>
      <protection locked="0"/>
    </xf>
    <xf numFmtId="0" fontId="8" fillId="35" borderId="0" xfId="50" applyFont="1" applyFill="1" applyBorder="1" applyAlignment="1" applyProtection="1">
      <alignment horizontal="center" vertical="center"/>
      <protection locked="0"/>
    </xf>
    <xf numFmtId="0" fontId="8" fillId="35" borderId="0" xfId="50" applyFont="1" applyFill="1" applyBorder="1" applyAlignment="1" applyProtection="1">
      <alignment horizontal="left" vertical="center"/>
      <protection locked="0"/>
    </xf>
    <xf numFmtId="0" fontId="52" fillId="0" borderId="20" xfId="50" applyFont="1" applyFill="1" applyBorder="1" applyAlignment="1" applyProtection="1">
      <alignment horizontal="left"/>
      <protection locked="0"/>
    </xf>
    <xf numFmtId="0" fontId="56" fillId="0" borderId="20" xfId="50" applyFont="1" applyFill="1" applyBorder="1" applyAlignment="1" applyProtection="1">
      <alignment horizontal="left"/>
      <protection locked="0"/>
    </xf>
    <xf numFmtId="0" fontId="56" fillId="34" borderId="15" xfId="50" applyFont="1" applyFill="1" applyBorder="1" applyAlignment="1" applyProtection="1">
      <alignment horizontal="center"/>
      <protection locked="0"/>
    </xf>
    <xf numFmtId="165" fontId="7" fillId="35" borderId="16" xfId="50" applyNumberFormat="1" applyFont="1" applyFill="1" applyBorder="1" applyAlignment="1" applyProtection="1">
      <alignment horizontal="center" vertical="center"/>
      <protection locked="0"/>
    </xf>
    <xf numFmtId="165" fontId="3" fillId="2" borderId="0" xfId="50" applyNumberFormat="1" applyFont="1" applyFill="1" applyBorder="1" applyAlignment="1" applyProtection="1">
      <alignment horizontal="center" vertical="center"/>
      <protection locked="0"/>
    </xf>
    <xf numFmtId="165" fontId="3" fillId="35" borderId="0" xfId="50" applyNumberFormat="1" applyFont="1" applyFill="1" applyBorder="1" applyAlignment="1" applyProtection="1">
      <alignment horizontal="center" vertical="center"/>
      <protection locked="0"/>
    </xf>
    <xf numFmtId="0" fontId="29" fillId="2" borderId="0" xfId="0" applyNumberFormat="1" applyFont="1" applyFill="1" applyBorder="1" applyAlignment="1" applyProtection="1">
      <alignment horizontal="center" vertical="center"/>
      <protection locked="0"/>
    </xf>
    <xf numFmtId="0" fontId="29" fillId="35" borderId="0" xfId="0" applyNumberFormat="1" applyFont="1" applyFill="1" applyBorder="1" applyAlignment="1" applyProtection="1">
      <alignment horizontal="center" vertical="center"/>
      <protection locked="0"/>
    </xf>
    <xf numFmtId="0" fontId="29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0" xfId="0" applyNumberFormat="1" applyFont="1" applyFill="1" applyBorder="1" applyAlignment="1" applyProtection="1">
      <alignment horizontal="center" vertical="center"/>
      <protection locked="0"/>
    </xf>
    <xf numFmtId="49" fontId="29" fillId="35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165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49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165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165" fontId="2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7" fillId="2" borderId="11" xfId="50" applyFont="1" applyFill="1" applyBorder="1" applyAlignment="1">
      <alignment vertical="center"/>
      <protection/>
    </xf>
    <xf numFmtId="0" fontId="52" fillId="33" borderId="12" xfId="0" applyNumberFormat="1" applyFont="1" applyFill="1" applyBorder="1" applyAlignment="1" applyProtection="1">
      <alignment horizontal="center" vertical="center"/>
      <protection locked="0"/>
    </xf>
    <xf numFmtId="0" fontId="52" fillId="33" borderId="12" xfId="0" applyNumberFormat="1" applyFont="1" applyFill="1" applyBorder="1" applyAlignment="1" applyProtection="1">
      <alignment horizontal="center" vertical="center"/>
      <protection locked="0"/>
    </xf>
    <xf numFmtId="0" fontId="29" fillId="35" borderId="16" xfId="0" applyFont="1" applyFill="1" applyBorder="1" applyAlignment="1" applyProtection="1">
      <alignment horizontal="left" vertical="center"/>
      <protection locked="0"/>
    </xf>
    <xf numFmtId="165" fontId="29" fillId="35" borderId="16" xfId="0" applyNumberFormat="1" applyFont="1" applyFill="1" applyBorder="1" applyAlignment="1" applyProtection="1">
      <alignment horizontal="center" vertical="center"/>
      <protection locked="0"/>
    </xf>
    <xf numFmtId="0" fontId="29" fillId="35" borderId="16" xfId="0" applyNumberFormat="1" applyFont="1" applyFill="1" applyBorder="1" applyAlignment="1" applyProtection="1">
      <alignment horizontal="center" vertical="center"/>
      <protection locked="0"/>
    </xf>
    <xf numFmtId="49" fontId="29" fillId="35" borderId="16" xfId="0" applyNumberFormat="1" applyFont="1" applyFill="1" applyBorder="1" applyAlignment="1" applyProtection="1">
      <alignment horizontal="center" vertical="center"/>
      <protection locked="0"/>
    </xf>
    <xf numFmtId="0" fontId="27" fillId="35" borderId="16" xfId="0" applyNumberFormat="1" applyFont="1" applyFill="1" applyBorder="1" applyAlignment="1" applyProtection="1">
      <alignment horizontal="center" vertical="center"/>
      <protection locked="0"/>
    </xf>
    <xf numFmtId="0" fontId="52" fillId="33" borderId="12" xfId="0" applyNumberFormat="1" applyFont="1" applyFill="1" applyBorder="1" applyAlignment="1" applyProtection="1">
      <alignment vertical="center"/>
      <protection locked="0"/>
    </xf>
    <xf numFmtId="0" fontId="37" fillId="35" borderId="16" xfId="0" applyFont="1" applyFill="1" applyBorder="1" applyAlignment="1" applyProtection="1">
      <alignment horizontal="center" vertical="center"/>
      <protection locked="0"/>
    </xf>
    <xf numFmtId="0" fontId="37" fillId="2" borderId="0" xfId="0" applyFont="1" applyFill="1" applyBorder="1" applyAlignment="1" applyProtection="1">
      <alignment horizontal="center" vertical="center"/>
      <protection locked="0"/>
    </xf>
    <xf numFmtId="0" fontId="37" fillId="35" borderId="0" xfId="0" applyFont="1" applyFill="1" applyBorder="1" applyAlignment="1" applyProtection="1">
      <alignment horizontal="center" vertical="center"/>
      <protection locked="0"/>
    </xf>
    <xf numFmtId="0" fontId="52" fillId="33" borderId="12" xfId="0" applyNumberFormat="1" applyFont="1" applyFill="1" applyBorder="1" applyAlignment="1" applyProtection="1">
      <alignment horizontal="center" vertical="center"/>
      <protection locked="0"/>
    </xf>
    <xf numFmtId="0" fontId="52" fillId="33" borderId="12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52" fillId="33" borderId="12" xfId="0" applyNumberFormat="1" applyFont="1" applyFill="1" applyBorder="1" applyAlignment="1" applyProtection="1">
      <alignment horizontal="center" vertical="center"/>
      <protection locked="0"/>
    </xf>
    <xf numFmtId="49" fontId="37" fillId="36" borderId="0" xfId="0" applyNumberFormat="1" applyFont="1" applyFill="1" applyBorder="1" applyAlignment="1" applyProtection="1">
      <alignment horizontal="center" vertical="center"/>
      <protection locked="0"/>
    </xf>
    <xf numFmtId="49" fontId="29" fillId="36" borderId="0" xfId="0" applyNumberFormat="1" applyFont="1" applyFill="1" applyBorder="1" applyAlignment="1" applyProtection="1">
      <alignment horizontal="center" vertical="center"/>
      <protection locked="0"/>
    </xf>
    <xf numFmtId="0" fontId="58" fillId="33" borderId="10" xfId="50" applyFont="1" applyFill="1" applyBorder="1" applyAlignment="1" applyProtection="1">
      <alignment horizontal="center"/>
      <protection locked="0"/>
    </xf>
    <xf numFmtId="0" fontId="58" fillId="33" borderId="12" xfId="50" applyFont="1" applyFill="1" applyBorder="1" applyAlignment="1" applyProtection="1">
      <alignment horizontal="center"/>
      <protection locked="0"/>
    </xf>
    <xf numFmtId="0" fontId="58" fillId="33" borderId="11" xfId="50" applyFont="1" applyFill="1" applyBorder="1" applyAlignment="1" applyProtection="1">
      <alignment horizontal="center"/>
      <protection locked="0"/>
    </xf>
    <xf numFmtId="0" fontId="57" fillId="2" borderId="12" xfId="50" applyFont="1" applyFill="1" applyBorder="1" applyAlignment="1">
      <alignment horizontal="center" vertical="center" wrapText="1"/>
      <protection/>
    </xf>
    <xf numFmtId="0" fontId="55" fillId="0" borderId="10" xfId="50" applyFont="1" applyFill="1" applyBorder="1" applyAlignment="1">
      <alignment horizontal="center" vertical="center"/>
      <protection/>
    </xf>
    <xf numFmtId="0" fontId="55" fillId="0" borderId="12" xfId="50" applyFont="1" applyFill="1" applyBorder="1" applyAlignment="1">
      <alignment horizontal="center" vertical="center"/>
      <protection/>
    </xf>
    <xf numFmtId="0" fontId="55" fillId="0" borderId="11" xfId="50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8" fillId="33" borderId="12" xfId="0" applyFont="1" applyFill="1" applyBorder="1" applyAlignment="1" applyProtection="1">
      <alignment horizontal="center" vertical="center"/>
      <protection locked="0"/>
    </xf>
    <xf numFmtId="0" fontId="52" fillId="33" borderId="12" xfId="0" applyNumberFormat="1" applyFont="1" applyFill="1" applyBorder="1" applyAlignment="1" applyProtection="1">
      <alignment horizontal="center" vertical="center"/>
      <protection locked="0"/>
    </xf>
    <xf numFmtId="0" fontId="52" fillId="33" borderId="11" xfId="0" applyNumberFormat="1" applyFont="1" applyFill="1" applyBorder="1" applyAlignment="1" applyProtection="1">
      <alignment horizontal="center" vertical="center"/>
      <protection locked="0"/>
    </xf>
    <xf numFmtId="0" fontId="57" fillId="2" borderId="12" xfId="0" applyFont="1" applyFill="1" applyBorder="1" applyAlignment="1">
      <alignment horizontal="center" vertical="center" wrapText="1"/>
    </xf>
    <xf numFmtId="0" fontId="57" fillId="2" borderId="1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167" fontId="59" fillId="0" borderId="0" xfId="0" applyNumberFormat="1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8"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1619250</xdr:colOff>
      <xdr:row>0</xdr:row>
      <xdr:rowOff>552450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0</xdr:row>
      <xdr:rowOff>238125</xdr:rowOff>
    </xdr:from>
    <xdr:to>
      <xdr:col>8</xdr:col>
      <xdr:colOff>533400</xdr:colOff>
      <xdr:row>0</xdr:row>
      <xdr:rowOff>476250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1181100</xdr:colOff>
      <xdr:row>0</xdr:row>
      <xdr:rowOff>238125</xdr:rowOff>
    </xdr:from>
    <xdr:to>
      <xdr:col>7</xdr:col>
      <xdr:colOff>676275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1381125</xdr:colOff>
      <xdr:row>0</xdr:row>
      <xdr:rowOff>542925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238125</xdr:rowOff>
    </xdr:from>
    <xdr:to>
      <xdr:col>6</xdr:col>
      <xdr:colOff>723900</xdr:colOff>
      <xdr:row>0</xdr:row>
      <xdr:rowOff>476250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22">
      <selection activeCell="C37" sqref="C37"/>
    </sheetView>
  </sheetViews>
  <sheetFormatPr defaultColWidth="11.421875" defaultRowHeight="12.75"/>
  <cols>
    <col min="1" max="1" width="4.7109375" style="30" customWidth="1"/>
    <col min="2" max="2" width="25.7109375" style="30" customWidth="1"/>
    <col min="3" max="3" width="18.7109375" style="30" customWidth="1"/>
    <col min="4" max="4" width="8.7109375" style="30" customWidth="1"/>
    <col min="5" max="6" width="4.7109375" style="30" customWidth="1"/>
    <col min="7" max="7" width="25.7109375" style="30" customWidth="1"/>
    <col min="8" max="8" width="18.7109375" style="30" customWidth="1"/>
    <col min="9" max="9" width="8.7109375" style="30" customWidth="1"/>
    <col min="10" max="16384" width="11.421875" style="30" customWidth="1"/>
  </cols>
  <sheetData>
    <row r="1" spans="1:9" ht="49.5" customHeight="1">
      <c r="A1" s="28"/>
      <c r="B1" s="29"/>
      <c r="C1" s="92" t="s">
        <v>97</v>
      </c>
      <c r="D1" s="92"/>
      <c r="E1" s="92"/>
      <c r="F1" s="92"/>
      <c r="G1" s="92"/>
      <c r="H1" s="92"/>
      <c r="I1" s="71"/>
    </row>
    <row r="2" spans="1:9" ht="19.5" customHeight="1">
      <c r="A2"/>
      <c r="B2"/>
      <c r="C2"/>
      <c r="D2"/>
      <c r="E2"/>
      <c r="F2"/>
      <c r="G2"/>
      <c r="H2"/>
      <c r="I2"/>
    </row>
    <row r="3" spans="1:8" ht="19.5" customHeight="1">
      <c r="A3" s="31"/>
      <c r="B3" s="93" t="s">
        <v>96</v>
      </c>
      <c r="C3" s="94"/>
      <c r="D3" s="94"/>
      <c r="E3" s="94"/>
      <c r="F3" s="95"/>
      <c r="G3" s="32" t="s">
        <v>17</v>
      </c>
      <c r="H3" s="33">
        <v>41427</v>
      </c>
    </row>
    <row r="4" spans="1:9" ht="27" customHeight="1">
      <c r="A4" s="34"/>
      <c r="B4" s="34"/>
      <c r="C4" s="34"/>
      <c r="D4" s="35"/>
      <c r="E4" s="36"/>
      <c r="F4" s="34"/>
      <c r="G4" s="34"/>
      <c r="H4" s="34"/>
      <c r="I4" s="35"/>
    </row>
    <row r="5" spans="1:9" ht="19.5" customHeight="1">
      <c r="A5" s="89" t="s">
        <v>41</v>
      </c>
      <c r="B5" s="90"/>
      <c r="C5" s="90"/>
      <c r="D5" s="91"/>
      <c r="E5" s="37"/>
      <c r="F5" s="89" t="s">
        <v>9</v>
      </c>
      <c r="G5" s="90"/>
      <c r="H5" s="90"/>
      <c r="I5" s="91"/>
    </row>
    <row r="6" spans="1:9" ht="16.5" customHeight="1" thickBot="1">
      <c r="A6" s="38" t="s">
        <v>0</v>
      </c>
      <c r="B6" s="39" t="s">
        <v>4</v>
      </c>
      <c r="C6" s="39" t="s">
        <v>1</v>
      </c>
      <c r="D6" s="51" t="s">
        <v>2</v>
      </c>
      <c r="E6" s="40"/>
      <c r="F6" s="38" t="s">
        <v>0</v>
      </c>
      <c r="G6" s="39" t="s">
        <v>4</v>
      </c>
      <c r="H6" s="39" t="s">
        <v>1</v>
      </c>
      <c r="I6" s="51" t="s">
        <v>2</v>
      </c>
    </row>
    <row r="7" spans="1:9" ht="15.75" customHeight="1">
      <c r="A7" s="41">
        <f>'M20-29'!A7</f>
        <v>1</v>
      </c>
      <c r="B7" s="42" t="str">
        <f>'M20-29'!C7</f>
        <v>PICARD Olivier</v>
      </c>
      <c r="C7" s="42" t="str">
        <f>'M20-29'!D7</f>
        <v>S.C.A.L. Echirolles</v>
      </c>
      <c r="D7" s="52">
        <f>'M20-29'!E7</f>
        <v>38</v>
      </c>
      <c r="E7" s="43"/>
      <c r="F7" s="41">
        <f>'M30-39'!A7</f>
        <v>1</v>
      </c>
      <c r="G7" s="42" t="str">
        <f>'M30-39'!C7</f>
        <v>LIBERTO Thomas</v>
      </c>
      <c r="H7" s="42" t="str">
        <f>'M30-39'!D7</f>
        <v>Cyclo Team 69</v>
      </c>
      <c r="I7" s="52">
        <f>'M30-39'!E7</f>
        <v>69</v>
      </c>
    </row>
    <row r="8" spans="1:9" ht="15.75" customHeight="1">
      <c r="A8" s="44">
        <f>'M20-29'!A8</f>
        <v>2</v>
      </c>
      <c r="B8" s="45" t="str">
        <f>'M20-29'!C8</f>
        <v>FERAPY Hervé</v>
      </c>
      <c r="C8" s="45" t="str">
        <f>'M20-29'!D8</f>
        <v>C' Pro Sport</v>
      </c>
      <c r="D8" s="53">
        <f>'M20-29'!E8</f>
        <v>26</v>
      </c>
      <c r="E8" s="46"/>
      <c r="F8" s="44">
        <f>'M30-39'!A8</f>
        <v>2</v>
      </c>
      <c r="G8" s="45" t="str">
        <f>'M30-39'!C8</f>
        <v>GIRAUD Jérome</v>
      </c>
      <c r="H8" s="45" t="str">
        <f>'M30-39'!D8</f>
        <v>V.C. Froges Villard-Bonnot</v>
      </c>
      <c r="I8" s="53">
        <f>'M30-39'!E8</f>
        <v>38</v>
      </c>
    </row>
    <row r="9" spans="1:9" ht="15.75" customHeight="1">
      <c r="A9" s="47">
        <f>'M20-29'!A9</f>
        <v>3</v>
      </c>
      <c r="B9" s="48" t="str">
        <f>'M20-29'!C9</f>
        <v>CLERMIDY Julien</v>
      </c>
      <c r="C9" s="48" t="str">
        <f>'M20-29'!D9</f>
        <v>St Denis Cyclisme</v>
      </c>
      <c r="D9" s="54">
        <f>'M20-29'!E9</f>
        <v>1</v>
      </c>
      <c r="E9" s="46"/>
      <c r="F9" s="47">
        <f>'M30-39'!A9</f>
        <v>3</v>
      </c>
      <c r="G9" s="48" t="str">
        <f>'M30-39'!C9</f>
        <v>BEGON Tony</v>
      </c>
      <c r="H9" s="48" t="str">
        <f>'M30-39'!D9</f>
        <v>R.S Meximieux</v>
      </c>
      <c r="I9" s="54">
        <f>'M30-39'!E9</f>
        <v>1</v>
      </c>
    </row>
    <row r="10" spans="1:9" ht="15.75" customHeight="1">
      <c r="A10" s="44">
        <f>'M20-29'!A10</f>
        <v>4</v>
      </c>
      <c r="B10" s="45" t="str">
        <f>'M20-29'!C10</f>
        <v>BOIN Frédéric</v>
      </c>
      <c r="C10" s="45" t="str">
        <f>'M20-29'!D10</f>
        <v>E.C. St-Clair-de-la-Tour</v>
      </c>
      <c r="D10" s="53">
        <f>'M20-29'!E10</f>
        <v>38</v>
      </c>
      <c r="E10" s="46"/>
      <c r="F10" s="44">
        <f>'M30-39'!A10</f>
        <v>4</v>
      </c>
      <c r="G10" s="45" t="str">
        <f>'M30-39'!C10</f>
        <v>LEBAS Frédéric</v>
      </c>
      <c r="H10" s="45" t="str">
        <f>'M30-39'!D10</f>
        <v>St Denis Cyclisme</v>
      </c>
      <c r="I10" s="53">
        <f>'M30-39'!E10</f>
        <v>1</v>
      </c>
    </row>
    <row r="11" spans="1:9" ht="15.75" customHeight="1">
      <c r="A11" s="47">
        <f>'M20-29'!A11</f>
        <v>5</v>
      </c>
      <c r="B11" s="48" t="str">
        <f>'M20-29'!C11</f>
        <v>GUERRIER Vincent</v>
      </c>
      <c r="C11" s="48" t="str">
        <f>'M20-29'!D11</f>
        <v>La Tronche V.S</v>
      </c>
      <c r="D11" s="54">
        <f>'M20-29'!E11</f>
        <v>38</v>
      </c>
      <c r="E11" s="46"/>
      <c r="F11" s="47">
        <f>'M30-39'!A11</f>
        <v>5</v>
      </c>
      <c r="G11" s="48" t="str">
        <f>'M30-39'!C11</f>
        <v>CHARLEVOIX Baptiste</v>
      </c>
      <c r="H11" s="48" t="str">
        <f>'M30-39'!D11</f>
        <v>C.C Lagnieu</v>
      </c>
      <c r="I11" s="54">
        <f>'M30-39'!E11</f>
        <v>1</v>
      </c>
    </row>
    <row r="12" spans="1:9" ht="27" customHeight="1">
      <c r="A12" s="34"/>
      <c r="B12" s="34"/>
      <c r="C12" s="34"/>
      <c r="D12" s="35"/>
      <c r="E12" s="36"/>
      <c r="F12" s="34"/>
      <c r="G12" s="34"/>
      <c r="H12" s="34"/>
      <c r="I12" s="35"/>
    </row>
    <row r="13" spans="1:9" ht="19.5" customHeight="1">
      <c r="A13" s="89" t="s">
        <v>10</v>
      </c>
      <c r="B13" s="90"/>
      <c r="C13" s="90"/>
      <c r="D13" s="91"/>
      <c r="E13" s="37"/>
      <c r="F13" s="89" t="s">
        <v>93</v>
      </c>
      <c r="G13" s="90"/>
      <c r="H13" s="90"/>
      <c r="I13" s="91"/>
    </row>
    <row r="14" spans="1:9" ht="16.5" customHeight="1" thickBot="1">
      <c r="A14" s="38" t="s">
        <v>0</v>
      </c>
      <c r="B14" s="39" t="s">
        <v>4</v>
      </c>
      <c r="C14" s="39" t="s">
        <v>1</v>
      </c>
      <c r="D14" s="51" t="s">
        <v>2</v>
      </c>
      <c r="E14" s="40"/>
      <c r="F14" s="38" t="s">
        <v>0</v>
      </c>
      <c r="G14" s="39" t="s">
        <v>4</v>
      </c>
      <c r="H14" s="39" t="s">
        <v>1</v>
      </c>
      <c r="I14" s="51" t="s">
        <v>2</v>
      </c>
    </row>
    <row r="15" spans="1:9" ht="15.75" customHeight="1">
      <c r="A15" s="41">
        <f>'M40-49'!A7</f>
        <v>1</v>
      </c>
      <c r="B15" s="42" t="str">
        <f>'M40-49'!C7</f>
        <v>LEDAC Pierre</v>
      </c>
      <c r="C15" s="42" t="str">
        <f>'M40-49'!D7</f>
        <v>V.S La Tronche</v>
      </c>
      <c r="D15" s="52">
        <f>'M40-49'!E7</f>
        <v>38</v>
      </c>
      <c r="E15" s="43"/>
      <c r="F15" s="41">
        <f>'M50-59'!A7</f>
        <v>1</v>
      </c>
      <c r="G15" s="42" t="str">
        <f>'M50-59'!C7</f>
        <v>NAVARRO Joël</v>
      </c>
      <c r="H15" s="42" t="str">
        <f>'M50-59'!D7</f>
        <v>V.C Décines</v>
      </c>
      <c r="I15" s="52">
        <f>'M50-59'!E7</f>
        <v>69</v>
      </c>
    </row>
    <row r="16" spans="1:9" ht="15.75" customHeight="1">
      <c r="A16" s="44">
        <f>'M40-49'!A8</f>
        <v>2</v>
      </c>
      <c r="B16" s="45" t="str">
        <f>'M40-49'!C8</f>
        <v>BONNARD Jean-Marc</v>
      </c>
      <c r="C16" s="45" t="str">
        <f>'M40-49'!D8</f>
        <v>C.T Charly</v>
      </c>
      <c r="D16" s="53">
        <f>'M40-49'!E8</f>
        <v>69</v>
      </c>
      <c r="E16" s="46"/>
      <c r="F16" s="44">
        <f>'M50-59'!A8</f>
        <v>2</v>
      </c>
      <c r="G16" s="45" t="str">
        <f>'M50-59'!C8</f>
        <v>LALAU Didier</v>
      </c>
      <c r="H16" s="45" t="str">
        <f>'M50-59'!D8</f>
        <v>R.S Meximieux</v>
      </c>
      <c r="I16" s="53">
        <f>'M50-59'!E8</f>
        <v>1</v>
      </c>
    </row>
    <row r="17" spans="1:9" ht="15.75" customHeight="1">
      <c r="A17" s="47">
        <f>'M40-49'!A9</f>
        <v>3</v>
      </c>
      <c r="B17" s="48" t="str">
        <f>'M40-49'!C9</f>
        <v>DESPESSE Philippe</v>
      </c>
      <c r="C17" s="48" t="str">
        <f>'M40-49'!D9</f>
        <v>Fontanil Cyclisme</v>
      </c>
      <c r="D17" s="54">
        <f>'M40-49'!E9</f>
        <v>38</v>
      </c>
      <c r="E17" s="46"/>
      <c r="F17" s="47">
        <f>'M50-59'!A9</f>
        <v>3</v>
      </c>
      <c r="G17" s="48" t="str">
        <f>'M50-59'!C9</f>
        <v>BOIN Michel</v>
      </c>
      <c r="H17" s="48" t="str">
        <f>'M50-59'!D9</f>
        <v>E.C. St-Clair-de-la-Tour</v>
      </c>
      <c r="I17" s="54">
        <f>'M50-59'!E9</f>
        <v>38</v>
      </c>
    </row>
    <row r="18" spans="1:9" ht="15.75" customHeight="1">
      <c r="A18" s="44">
        <f>'M40-49'!A10</f>
        <v>4</v>
      </c>
      <c r="B18" s="45" t="str">
        <f>'M40-49'!C10</f>
        <v>RUBERTI Rolland</v>
      </c>
      <c r="C18" s="45" t="str">
        <f>'M40-49'!D10</f>
        <v>C.C Chatillon</v>
      </c>
      <c r="D18" s="53">
        <f>'M40-49'!E10</f>
        <v>1</v>
      </c>
      <c r="E18" s="46"/>
      <c r="F18" s="44">
        <f>'M50-59'!A10</f>
        <v>4</v>
      </c>
      <c r="G18" s="45" t="str">
        <f>'M50-59'!C10</f>
        <v>STADLER Eric</v>
      </c>
      <c r="H18" s="45" t="str">
        <f>'M50-59'!D10</f>
        <v>C.C Pringy</v>
      </c>
      <c r="I18" s="53">
        <f>'M50-59'!E10</f>
        <v>74</v>
      </c>
    </row>
    <row r="19" spans="1:9" ht="15.75" customHeight="1">
      <c r="A19" s="47">
        <f>'M40-49'!A11</f>
        <v>5</v>
      </c>
      <c r="B19" s="48" t="str">
        <f>'M40-49'!C11</f>
        <v>HENRY Christophe</v>
      </c>
      <c r="C19" s="48" t="str">
        <f>'M40-49'!D11</f>
        <v>Viriat Team</v>
      </c>
      <c r="D19" s="54">
        <f>'M40-49'!E11</f>
        <v>1</v>
      </c>
      <c r="E19" s="46"/>
      <c r="F19" s="47">
        <f>'M50-59'!A11</f>
        <v>5</v>
      </c>
      <c r="G19" s="48" t="str">
        <f>'M50-59'!C11</f>
        <v>BRIAND Dominique</v>
      </c>
      <c r="H19" s="48" t="str">
        <f>'M50-59'!D11</f>
        <v>S.C Manissieux</v>
      </c>
      <c r="I19" s="54">
        <f>'M50-59'!E11</f>
        <v>69</v>
      </c>
    </row>
    <row r="20" spans="1:5" ht="27" customHeight="1">
      <c r="A20" s="34"/>
      <c r="B20" s="34"/>
      <c r="C20" s="34"/>
      <c r="D20" s="35"/>
      <c r="E20" s="36"/>
    </row>
    <row r="21" spans="1:9" ht="19.5" customHeight="1">
      <c r="A21" s="89" t="s">
        <v>40</v>
      </c>
      <c r="B21" s="90"/>
      <c r="C21" s="90"/>
      <c r="D21" s="91"/>
      <c r="E21" s="49"/>
      <c r="F21" s="89" t="s">
        <v>16</v>
      </c>
      <c r="G21" s="90"/>
      <c r="H21" s="90"/>
      <c r="I21" s="91"/>
    </row>
    <row r="22" spans="1:9" ht="16.5" customHeight="1" thickBot="1">
      <c r="A22" s="38" t="s">
        <v>0</v>
      </c>
      <c r="B22" s="39" t="s">
        <v>4</v>
      </c>
      <c r="C22" s="39" t="s">
        <v>1</v>
      </c>
      <c r="D22" s="51" t="s">
        <v>2</v>
      </c>
      <c r="E22" s="50"/>
      <c r="F22" s="38" t="s">
        <v>0</v>
      </c>
      <c r="G22" s="39" t="s">
        <v>4</v>
      </c>
      <c r="H22" s="39" t="s">
        <v>1</v>
      </c>
      <c r="I22" s="51" t="s">
        <v>2</v>
      </c>
    </row>
    <row r="23" spans="1:9" ht="15.75" customHeight="1">
      <c r="A23" s="41">
        <f>'M17-19'!A7</f>
        <v>1</v>
      </c>
      <c r="B23" s="42" t="str">
        <f>'M17-19'!C7</f>
        <v>CHARTON Corentin</v>
      </c>
      <c r="C23" s="42" t="str">
        <f>'M17-19'!D7</f>
        <v>E.C. St-Clair-de-la-Tour</v>
      </c>
      <c r="D23" s="52">
        <f>'M17-19'!E7</f>
        <v>38</v>
      </c>
      <c r="E23" s="43"/>
      <c r="F23" s="41">
        <f>'M60+'!A7</f>
        <v>1</v>
      </c>
      <c r="G23" s="42" t="str">
        <f>'M60+'!C7</f>
        <v>LASSARA Alain</v>
      </c>
      <c r="H23" s="42" t="str">
        <f>'M60+'!D7</f>
        <v>A.C. Francheleins</v>
      </c>
      <c r="I23" s="52">
        <f>'M60+'!E7</f>
        <v>1</v>
      </c>
    </row>
    <row r="24" spans="1:9" ht="15.75" customHeight="1">
      <c r="A24" s="44">
        <f>'M17-19'!A8</f>
        <v>2</v>
      </c>
      <c r="B24" s="45" t="str">
        <f>'M17-19'!C8</f>
        <v>ROZIER Julien</v>
      </c>
      <c r="C24" s="45" t="str">
        <f>'M17-19'!D8</f>
        <v>E.C. St-Clair-de-la-Tour</v>
      </c>
      <c r="D24" s="53">
        <f>'M17-19'!E8</f>
        <v>38</v>
      </c>
      <c r="E24" s="46"/>
      <c r="F24" s="44">
        <f>'M60+'!A8</f>
        <v>2</v>
      </c>
      <c r="G24" s="45" t="str">
        <f>'M60+'!C8</f>
        <v>DEL CASTILLO José</v>
      </c>
      <c r="H24" s="45" t="str">
        <f>'M60+'!D8</f>
        <v>U.C.M.V</v>
      </c>
      <c r="I24" s="53">
        <f>'M60+'!E8</f>
        <v>26</v>
      </c>
    </row>
    <row r="25" spans="1:9" ht="15.75" customHeight="1">
      <c r="A25" s="47">
        <f>'M17-19'!A9</f>
        <v>3</v>
      </c>
      <c r="B25" s="48">
        <f>'M17-19'!C9</f>
      </c>
      <c r="C25" s="48">
        <f>'M17-19'!D9</f>
      </c>
      <c r="D25" s="54">
        <f>'M17-19'!E9</f>
      </c>
      <c r="E25" s="46"/>
      <c r="F25" s="47">
        <f>'M60+'!A9</f>
        <v>3</v>
      </c>
      <c r="G25" s="48" t="str">
        <f>'M60+'!C9</f>
        <v>DELPORTE Pierre</v>
      </c>
      <c r="H25" s="48" t="str">
        <f>'M60+'!D9</f>
        <v>C.C. Chatonnay Ste-Anne</v>
      </c>
      <c r="I25" s="54">
        <f>'M60+'!E9</f>
        <v>38</v>
      </c>
    </row>
    <row r="26" spans="1:9" ht="27" customHeight="1">
      <c r="A26" s="34"/>
      <c r="B26" s="34"/>
      <c r="C26" s="34"/>
      <c r="D26" s="35"/>
      <c r="E26" s="36"/>
      <c r="F26" s="34"/>
      <c r="G26" s="34"/>
      <c r="H26" s="34"/>
      <c r="I26" s="35"/>
    </row>
    <row r="27" spans="1:14" ht="19.5" customHeight="1">
      <c r="A27" s="89" t="s">
        <v>5</v>
      </c>
      <c r="B27" s="90"/>
      <c r="C27" s="90"/>
      <c r="D27" s="91"/>
      <c r="E27" s="37"/>
      <c r="F27" s="89" t="s">
        <v>8</v>
      </c>
      <c r="G27" s="90"/>
      <c r="H27" s="90"/>
      <c r="I27" s="91"/>
      <c r="K27"/>
      <c r="L27"/>
      <c r="M27"/>
      <c r="N27"/>
    </row>
    <row r="28" spans="1:14" ht="16.5" customHeight="1" thickBot="1">
      <c r="A28" s="38" t="s">
        <v>0</v>
      </c>
      <c r="B28" s="39" t="s">
        <v>4</v>
      </c>
      <c r="C28" s="39" t="s">
        <v>1</v>
      </c>
      <c r="D28" s="51" t="s">
        <v>2</v>
      </c>
      <c r="E28" s="40"/>
      <c r="F28" s="38" t="s">
        <v>0</v>
      </c>
      <c r="G28" s="39" t="s">
        <v>4</v>
      </c>
      <c r="H28" s="39" t="s">
        <v>1</v>
      </c>
      <c r="I28" s="51" t="s">
        <v>2</v>
      </c>
      <c r="K28"/>
      <c r="L28"/>
      <c r="M28"/>
      <c r="N28"/>
    </row>
    <row r="29" spans="1:14" ht="15.75" customHeight="1">
      <c r="A29" s="41">
        <f>'M13-14'!A7</f>
        <v>1</v>
      </c>
      <c r="B29" s="42" t="str">
        <f>'M13-14'!C7</f>
        <v>CHARDON Lucas</v>
      </c>
      <c r="C29" s="42" t="str">
        <f>'M13-14'!D7</f>
        <v>A.C St Jean le Vieux</v>
      </c>
      <c r="D29" s="52">
        <f>'M13-14'!E7</f>
        <v>1</v>
      </c>
      <c r="E29" s="43"/>
      <c r="F29" s="41">
        <f>'M15-16'!A7</f>
        <v>1</v>
      </c>
      <c r="G29" s="42" t="str">
        <f>'M15-16'!C7</f>
        <v>JALLAS SANTIER Arthur</v>
      </c>
      <c r="H29" s="42" t="str">
        <f>'M15-16'!D7</f>
        <v>V.C Druillat</v>
      </c>
      <c r="I29" s="52">
        <f>'M15-16'!E7</f>
        <v>1</v>
      </c>
      <c r="K29"/>
      <c r="L29"/>
      <c r="M29"/>
      <c r="N29"/>
    </row>
    <row r="30" spans="1:14" ht="15.75" customHeight="1">
      <c r="A30" s="44">
        <v>2</v>
      </c>
      <c r="B30" s="45" t="str">
        <f>'M13-14'!C8</f>
        <v>GENTILE Jacky</v>
      </c>
      <c r="C30" s="45" t="str">
        <f>'M13-14'!D8</f>
        <v>V.C Froges Villars Bonnot</v>
      </c>
      <c r="D30" s="53">
        <f>'M13-14'!E8</f>
        <v>38</v>
      </c>
      <c r="E30" s="46"/>
      <c r="F30" s="44">
        <f>'M15-16'!A8</f>
        <v>2</v>
      </c>
      <c r="G30" s="45" t="str">
        <f>'M15-16'!C8</f>
        <v>PINJON Samuel</v>
      </c>
      <c r="H30" s="45" t="str">
        <f>'M15-16'!D8</f>
        <v>Gillonnay Cyclo Club</v>
      </c>
      <c r="I30" s="53">
        <f>'M15-16'!E8</f>
        <v>38</v>
      </c>
      <c r="K30"/>
      <c r="L30"/>
      <c r="M30"/>
      <c r="N30"/>
    </row>
    <row r="31" spans="1:14" ht="15.75" customHeight="1">
      <c r="A31" s="47"/>
      <c r="B31" s="48">
        <f>'M13-14'!C9</f>
      </c>
      <c r="C31" s="48">
        <f>'M13-14'!D9</f>
      </c>
      <c r="D31" s="54">
        <f>'M13-14'!E9</f>
      </c>
      <c r="E31" s="46"/>
      <c r="F31" s="47">
        <f>'M15-16'!A9</f>
        <v>3</v>
      </c>
      <c r="G31" s="48" t="str">
        <f>'M15-16'!C9</f>
        <v>CHARDON Baptiste</v>
      </c>
      <c r="H31" s="48" t="str">
        <f>'M15-16'!D9</f>
        <v>A.C St Jean le Vieux</v>
      </c>
      <c r="I31" s="54">
        <f>'M15-16'!E9</f>
        <v>1</v>
      </c>
      <c r="K31"/>
      <c r="L31"/>
      <c r="M31"/>
      <c r="N31"/>
    </row>
    <row r="32" spans="1:9" ht="27" customHeight="1">
      <c r="A32" s="34"/>
      <c r="B32" s="34"/>
      <c r="C32" s="34"/>
      <c r="D32" s="35"/>
      <c r="E32" s="36"/>
      <c r="F32" s="34"/>
      <c r="G32" s="34"/>
      <c r="H32" s="34"/>
      <c r="I32" s="35"/>
    </row>
    <row r="33" spans="1:9" ht="19.5" customHeight="1">
      <c r="A33" s="89" t="s">
        <v>12</v>
      </c>
      <c r="B33" s="90"/>
      <c r="C33" s="90"/>
      <c r="D33" s="91"/>
      <c r="E33" s="37"/>
      <c r="F33" s="89"/>
      <c r="G33" s="90"/>
      <c r="H33" s="90"/>
      <c r="I33" s="91"/>
    </row>
    <row r="34" spans="1:9" ht="16.5" customHeight="1" thickBot="1">
      <c r="A34" s="38" t="s">
        <v>0</v>
      </c>
      <c r="B34" s="39" t="s">
        <v>4</v>
      </c>
      <c r="C34" s="39" t="s">
        <v>1</v>
      </c>
      <c r="D34" s="51" t="s">
        <v>2</v>
      </c>
      <c r="E34" s="40"/>
      <c r="F34" s="38" t="s">
        <v>0</v>
      </c>
      <c r="G34" s="39" t="s">
        <v>4</v>
      </c>
      <c r="H34" s="39" t="s">
        <v>1</v>
      </c>
      <c r="I34" s="51" t="s">
        <v>2</v>
      </c>
    </row>
    <row r="35" spans="1:9" ht="15.75" customHeight="1">
      <c r="A35" s="41">
        <v>1</v>
      </c>
      <c r="B35" s="42" t="str">
        <f>'F15-16'!C7</f>
        <v>GLENAZ Elise</v>
      </c>
      <c r="C35" s="42" t="str">
        <f>'F15-16'!D7</f>
        <v>S.C.A.L Echirolles</v>
      </c>
      <c r="D35" s="52">
        <f>'F15-16'!E7</f>
        <v>38</v>
      </c>
      <c r="E35" s="43"/>
      <c r="F35" s="41"/>
      <c r="G35" s="42"/>
      <c r="H35" s="42"/>
      <c r="I35" s="52"/>
    </row>
    <row r="36" spans="1:9" ht="15.75" customHeight="1">
      <c r="A36" s="44">
        <v>2</v>
      </c>
      <c r="B36" s="45">
        <f>'F15-16'!C8</f>
      </c>
      <c r="C36" s="45">
        <f>'F15-16'!D8</f>
      </c>
      <c r="D36" s="53">
        <f>'F15-16'!E8</f>
      </c>
      <c r="E36" s="46"/>
      <c r="F36" s="44"/>
      <c r="G36" s="45"/>
      <c r="H36" s="45"/>
      <c r="I36" s="53"/>
    </row>
    <row r="37" spans="1:9" ht="15.75" customHeight="1">
      <c r="A37" s="47">
        <v>3</v>
      </c>
      <c r="B37" s="48">
        <f>'F15-16'!C9</f>
      </c>
      <c r="C37" s="48">
        <f>'F15-16'!D9</f>
      </c>
      <c r="D37" s="54">
        <f>'F15-16'!E9</f>
      </c>
      <c r="E37" s="46"/>
      <c r="F37" s="47"/>
      <c r="G37" s="48"/>
      <c r="H37" s="48"/>
      <c r="I37" s="54"/>
    </row>
    <row r="38" spans="1:9" ht="27" customHeight="1">
      <c r="A38" s="34"/>
      <c r="B38" s="34"/>
      <c r="C38" s="34"/>
      <c r="D38" s="35"/>
      <c r="E38" s="36"/>
      <c r="F38" s="34"/>
      <c r="G38" s="34"/>
      <c r="H38" s="34"/>
      <c r="I38" s="35"/>
    </row>
    <row r="39" spans="1:9" ht="19.5" customHeight="1">
      <c r="A39" s="89" t="s">
        <v>13</v>
      </c>
      <c r="B39" s="90"/>
      <c r="C39" s="90"/>
      <c r="D39" s="91"/>
      <c r="E39" s="37"/>
      <c r="F39" s="89" t="s">
        <v>14</v>
      </c>
      <c r="G39" s="90"/>
      <c r="H39" s="90"/>
      <c r="I39" s="91"/>
    </row>
    <row r="40" spans="1:9" ht="16.5" customHeight="1" thickBot="1">
      <c r="A40" s="38" t="s">
        <v>0</v>
      </c>
      <c r="B40" s="39" t="s">
        <v>4</v>
      </c>
      <c r="C40" s="39" t="s">
        <v>1</v>
      </c>
      <c r="D40" s="51" t="s">
        <v>2</v>
      </c>
      <c r="E40" s="40"/>
      <c r="F40" s="38" t="s">
        <v>0</v>
      </c>
      <c r="G40" s="39" t="s">
        <v>4</v>
      </c>
      <c r="H40" s="39" t="s">
        <v>1</v>
      </c>
      <c r="I40" s="51" t="s">
        <v>2</v>
      </c>
    </row>
    <row r="41" spans="1:9" ht="15.75" customHeight="1">
      <c r="A41" s="41">
        <f>'F17-29'!A7</f>
        <v>1</v>
      </c>
      <c r="B41" s="42" t="str">
        <f>'F17-29'!C7</f>
        <v>COSTON Morgane</v>
      </c>
      <c r="C41" s="42" t="str">
        <f>'F17-29'!D7</f>
        <v>S.C Manissieux</v>
      </c>
      <c r="D41" s="52">
        <f>'F17-29'!E7</f>
        <v>69</v>
      </c>
      <c r="E41" s="43"/>
      <c r="F41" s="41">
        <f>'F30-39'!A7</f>
        <v>1</v>
      </c>
      <c r="G41" s="42">
        <f>'F30-39'!C7</f>
      </c>
      <c r="H41" s="42">
        <f>'F30-39'!D7</f>
      </c>
      <c r="I41" s="52">
        <f>'F30-39'!E7</f>
      </c>
    </row>
    <row r="42" spans="1:9" ht="15.75" customHeight="1">
      <c r="A42" s="44">
        <f>'F17-29'!A8</f>
        <v>2</v>
      </c>
      <c r="B42" s="45" t="str">
        <f>'F17-29'!C8</f>
        <v>CHAMPENOIS Elodie</v>
      </c>
      <c r="C42" s="45" t="str">
        <f>'F17-29'!D8</f>
        <v>V.C Charantonnay</v>
      </c>
      <c r="D42" s="53">
        <f>'F17-29'!E8</f>
        <v>38</v>
      </c>
      <c r="E42" s="46"/>
      <c r="F42" s="44">
        <v>2</v>
      </c>
      <c r="G42" s="45">
        <f>'F30-39'!C8</f>
      </c>
      <c r="H42" s="45">
        <f>'F30-39'!D8</f>
      </c>
      <c r="I42" s="53">
        <f>'F30-39'!E8</f>
      </c>
    </row>
    <row r="43" spans="1:9" ht="15.75" customHeight="1">
      <c r="A43" s="47">
        <v>3</v>
      </c>
      <c r="B43" s="48">
        <f>'F17-29'!C9</f>
      </c>
      <c r="C43" s="48">
        <f>'F17-29'!D9</f>
      </c>
      <c r="D43" s="54">
        <f>'F17-29'!E9</f>
      </c>
      <c r="E43" s="46"/>
      <c r="F43" s="47">
        <v>3</v>
      </c>
      <c r="G43" s="48">
        <f>'F30-39'!C9</f>
      </c>
      <c r="H43" s="48">
        <f>'F30-39'!D9</f>
      </c>
      <c r="I43" s="54">
        <f>'F30-39'!E9</f>
      </c>
    </row>
    <row r="44" spans="1:10" ht="27" customHeight="1">
      <c r="A44" s="34"/>
      <c r="B44" s="34"/>
      <c r="C44" s="34"/>
      <c r="D44" s="35"/>
      <c r="E44" s="36"/>
      <c r="F44"/>
      <c r="G44"/>
      <c r="H44"/>
      <c r="I44"/>
      <c r="J44"/>
    </row>
    <row r="45" spans="1:10" ht="19.5" customHeight="1">
      <c r="A45" s="89" t="s">
        <v>18</v>
      </c>
      <c r="B45" s="90"/>
      <c r="C45" s="90"/>
      <c r="D45" s="91"/>
      <c r="E45" s="49"/>
      <c r="F45"/>
      <c r="G45"/>
      <c r="H45"/>
      <c r="I45"/>
      <c r="J45"/>
    </row>
    <row r="46" spans="1:10" ht="16.5" customHeight="1" thickBot="1">
      <c r="A46" s="38" t="s">
        <v>0</v>
      </c>
      <c r="B46" s="39" t="s">
        <v>4</v>
      </c>
      <c r="C46" s="39" t="s">
        <v>1</v>
      </c>
      <c r="D46" s="51" t="s">
        <v>2</v>
      </c>
      <c r="E46" s="50"/>
      <c r="F46"/>
      <c r="G46"/>
      <c r="H46"/>
      <c r="I46"/>
      <c r="J46"/>
    </row>
    <row r="47" spans="1:10" ht="15.75" customHeight="1">
      <c r="A47" s="41">
        <f>'F40+'!A7</f>
        <v>1</v>
      </c>
      <c r="B47" s="42" t="str">
        <f>'F40+'!C7</f>
        <v>GARDETTE Brigitte</v>
      </c>
      <c r="C47" s="42" t="str">
        <f>'F40+'!D7</f>
        <v>Team des Dombes</v>
      </c>
      <c r="D47" s="52">
        <f>'F40+'!E7</f>
        <v>1</v>
      </c>
      <c r="E47" s="43"/>
      <c r="F47"/>
      <c r="G47"/>
      <c r="H47"/>
      <c r="I47"/>
      <c r="J47"/>
    </row>
    <row r="48" spans="1:9" ht="15.75" customHeight="1">
      <c r="A48" s="44">
        <f>'F40+'!A8</f>
        <v>2</v>
      </c>
      <c r="B48" s="45" t="str">
        <f>'F40+'!C8</f>
        <v>RUBERTI Mireille</v>
      </c>
      <c r="C48" s="45" t="str">
        <f>'F40+'!D8</f>
        <v>C.C. Châtillon</v>
      </c>
      <c r="D48" s="53">
        <f>'F40+'!E8</f>
        <v>1</v>
      </c>
      <c r="E48" s="46"/>
      <c r="F48"/>
      <c r="G48"/>
      <c r="H48"/>
      <c r="I48"/>
    </row>
    <row r="49" spans="1:9" ht="15.75" customHeight="1">
      <c r="A49" s="47">
        <f>'F40+'!A9</f>
        <v>3</v>
      </c>
      <c r="B49" s="48" t="str">
        <f>'F40+'!C9</f>
        <v>SABATIER Laurence</v>
      </c>
      <c r="C49" s="48" t="str">
        <f>'F40+'!D9</f>
        <v>V.C Froges Villars Bonnot</v>
      </c>
      <c r="D49" s="54">
        <f>'F40+'!E9</f>
        <v>38</v>
      </c>
      <c r="E49" s="46"/>
      <c r="F49"/>
      <c r="G49"/>
      <c r="H49"/>
      <c r="I49"/>
    </row>
  </sheetData>
  <sheetProtection/>
  <mergeCells count="15">
    <mergeCell ref="C1:H1"/>
    <mergeCell ref="B3:F3"/>
    <mergeCell ref="A5:D5"/>
    <mergeCell ref="F5:I5"/>
    <mergeCell ref="A13:D13"/>
    <mergeCell ref="F13:I13"/>
    <mergeCell ref="A45:D45"/>
    <mergeCell ref="A21:D21"/>
    <mergeCell ref="A27:D27"/>
    <mergeCell ref="F27:I27"/>
    <mergeCell ref="A33:D33"/>
    <mergeCell ref="F33:I33"/>
    <mergeCell ref="A39:D39"/>
    <mergeCell ref="F39:I39"/>
    <mergeCell ref="F21:I21"/>
  </mergeCells>
  <conditionalFormatting sqref="G7:I11 G15:I19 G41:I43 G29:I31 G35:I37">
    <cfRule type="expression" priority="7" dxfId="1" stopIfTrue="1">
      <formula>$I7=1</formula>
    </cfRule>
  </conditionalFormatting>
  <conditionalFormatting sqref="B7:D11 B15:D19 B23:D25 B29:D31 B35:D37 B41:D43 B47:D49">
    <cfRule type="expression" priority="6" dxfId="1" stopIfTrue="1">
      <formula>$D7=1</formula>
    </cfRule>
  </conditionalFormatting>
  <conditionalFormatting sqref="G29:I31">
    <cfRule type="expression" priority="5" dxfId="1" stopIfTrue="1">
      <formula>$D29=1</formula>
    </cfRule>
  </conditionalFormatting>
  <conditionalFormatting sqref="B35:D37">
    <cfRule type="expression" priority="4" dxfId="1" stopIfTrue="1">
      <formula>$I35=1</formula>
    </cfRule>
  </conditionalFormatting>
  <conditionalFormatting sqref="G23:I25">
    <cfRule type="expression" priority="3" dxfId="1" stopIfTrue="1">
      <formula>$D23=1</formula>
    </cfRule>
  </conditionalFormatting>
  <conditionalFormatting sqref="G35:I35">
    <cfRule type="expression" priority="2" dxfId="1" stopIfTrue="1">
      <formula>$D35=1</formula>
    </cfRule>
  </conditionalFormatting>
  <conditionalFormatting sqref="G35:I35">
    <cfRule type="expression" priority="1" dxfId="1" stopIfTrue="1">
      <formula>$I35=1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fitToHeight="1" fitToWidth="1" horizontalDpi="300" verticalDpi="300" orientation="portrait" paperSize="9" scale="79" r:id="rId2"/>
  <headerFooter alignWithMargins="0">
    <oddFooter>&amp;R&amp;8&amp;A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8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2" width="5.7109375" style="0" customWidth="1"/>
    <col min="3" max="3" width="35.7109375" style="0" customWidth="1"/>
    <col min="4" max="4" width="25.7109375" style="0" customWidth="1"/>
    <col min="5" max="6" width="10.7109375" style="0" customWidth="1"/>
  </cols>
  <sheetData>
    <row r="1" spans="1:6" ht="49.5" customHeight="1">
      <c r="A1" s="1"/>
      <c r="B1" s="100" t="s">
        <v>97</v>
      </c>
      <c r="C1" s="100"/>
      <c r="D1" s="100"/>
      <c r="E1" s="100"/>
      <c r="F1" s="101"/>
    </row>
    <row r="2" ht="15" customHeight="1"/>
    <row r="3" spans="1:6" ht="30" customHeight="1">
      <c r="A3" s="102" t="s">
        <v>96</v>
      </c>
      <c r="B3" s="103"/>
      <c r="C3" s="103"/>
      <c r="D3" s="106">
        <v>41427</v>
      </c>
      <c r="E3" s="106"/>
      <c r="F3" s="2"/>
    </row>
    <row r="4" ht="15" customHeight="1">
      <c r="F4" s="27" t="s">
        <v>19</v>
      </c>
    </row>
    <row r="5" spans="1:6" ht="24.75" customHeight="1">
      <c r="A5" s="96" t="s">
        <v>16</v>
      </c>
      <c r="B5" s="97"/>
      <c r="C5" s="97"/>
      <c r="D5" s="4" t="s">
        <v>6</v>
      </c>
      <c r="E5" s="5">
        <v>19</v>
      </c>
      <c r="F5" s="3" t="s">
        <v>275</v>
      </c>
    </row>
    <row r="6" spans="1:6" ht="16.5" customHeight="1" thickBot="1">
      <c r="A6" s="6" t="s">
        <v>0</v>
      </c>
      <c r="B6" s="7" t="s">
        <v>3</v>
      </c>
      <c r="C6" s="8" t="s">
        <v>4</v>
      </c>
      <c r="D6" s="8" t="s">
        <v>1</v>
      </c>
      <c r="E6" s="7" t="s">
        <v>2</v>
      </c>
      <c r="F6" s="9" t="s">
        <v>7</v>
      </c>
    </row>
    <row r="7" spans="1:6" ht="19.5" customHeight="1">
      <c r="A7" s="10">
        <v>1</v>
      </c>
      <c r="B7" s="11">
        <v>56</v>
      </c>
      <c r="C7" s="12" t="str">
        <f aca="true" t="shared" si="0" ref="C7:C38">IF(ISBLANK(B7),"",VLOOKUP(B7,AM_60,2,FALSE))</f>
        <v>LASSARA Alain</v>
      </c>
      <c r="D7" s="12" t="str">
        <f aca="true" t="shared" si="1" ref="D7:D38">IF(ISBLANK(B7),"",VLOOKUP(B7,AM_60,3,FALSE))</f>
        <v>A.C. Francheleins</v>
      </c>
      <c r="E7" s="13">
        <f aca="true" t="shared" si="2" ref="E7:E38">IF(ISBLANK(B7),"",VLOOKUP(B7,AM_60,4,FALSE))</f>
        <v>1</v>
      </c>
      <c r="F7" s="24"/>
    </row>
    <row r="8" spans="1:7" ht="19.5" customHeight="1">
      <c r="A8" s="14">
        <v>2</v>
      </c>
      <c r="B8" s="15">
        <v>62</v>
      </c>
      <c r="C8" s="16" t="str">
        <f t="shared" si="0"/>
        <v>DEL CASTILLO José</v>
      </c>
      <c r="D8" s="16" t="str">
        <f t="shared" si="1"/>
        <v>U.C.M.V</v>
      </c>
      <c r="E8" s="17">
        <f t="shared" si="2"/>
        <v>26</v>
      </c>
      <c r="F8" s="25"/>
      <c r="G8" s="107"/>
    </row>
    <row r="9" spans="1:6" ht="19.5" customHeight="1">
      <c r="A9" s="18">
        <v>3</v>
      </c>
      <c r="B9" s="19">
        <v>63</v>
      </c>
      <c r="C9" s="20" t="str">
        <f t="shared" si="0"/>
        <v>DELPORTE Pierre</v>
      </c>
      <c r="D9" s="21" t="str">
        <f t="shared" si="1"/>
        <v>C.C. Chatonnay Ste-Anne</v>
      </c>
      <c r="E9" s="23">
        <f t="shared" si="2"/>
        <v>38</v>
      </c>
      <c r="F9" s="26"/>
    </row>
    <row r="10" spans="1:6" ht="19.5" customHeight="1">
      <c r="A10" s="14">
        <v>4</v>
      </c>
      <c r="B10" s="15">
        <v>55</v>
      </c>
      <c r="C10" s="16" t="str">
        <f t="shared" si="0"/>
        <v>BARTHELEMY Jacques</v>
      </c>
      <c r="D10" s="16" t="str">
        <f t="shared" si="1"/>
        <v>A.C. Francheleins</v>
      </c>
      <c r="E10" s="17">
        <f t="shared" si="2"/>
        <v>1</v>
      </c>
      <c r="F10" s="25"/>
    </row>
    <row r="11" spans="1:6" ht="19.5" customHeight="1">
      <c r="A11" s="18">
        <v>5</v>
      </c>
      <c r="B11" s="19">
        <v>69</v>
      </c>
      <c r="C11" s="20" t="str">
        <f t="shared" si="0"/>
        <v>SIMONOTTI Serge</v>
      </c>
      <c r="D11" s="20" t="str">
        <f t="shared" si="1"/>
        <v>C.C Pringy</v>
      </c>
      <c r="E11" s="22">
        <f t="shared" si="2"/>
        <v>1</v>
      </c>
      <c r="F11" s="26"/>
    </row>
    <row r="12" spans="1:6" ht="19.5" customHeight="1">
      <c r="A12" s="14">
        <v>6</v>
      </c>
      <c r="B12" s="15">
        <v>51</v>
      </c>
      <c r="C12" s="16" t="str">
        <f t="shared" si="0"/>
        <v>LOY Jean</v>
      </c>
      <c r="D12" s="16" t="str">
        <f t="shared" si="1"/>
        <v>U.C Culoz-Belley</v>
      </c>
      <c r="E12" s="17">
        <f t="shared" si="2"/>
        <v>1</v>
      </c>
      <c r="F12" s="25"/>
    </row>
    <row r="13" spans="1:6" ht="19.5" customHeight="1">
      <c r="A13" s="18">
        <v>7</v>
      </c>
      <c r="B13" s="19">
        <v>52</v>
      </c>
      <c r="C13" s="20" t="str">
        <f t="shared" si="0"/>
        <v>DERRE Jean-Claude</v>
      </c>
      <c r="D13" s="20" t="str">
        <f t="shared" si="1"/>
        <v>U.C Culoz-Belley</v>
      </c>
      <c r="E13" s="22">
        <f t="shared" si="2"/>
        <v>1</v>
      </c>
      <c r="F13" s="26"/>
    </row>
    <row r="14" spans="1:6" ht="19.5" customHeight="1">
      <c r="A14" s="14">
        <v>8</v>
      </c>
      <c r="B14" s="15">
        <v>64</v>
      </c>
      <c r="C14" s="16" t="str">
        <f t="shared" si="0"/>
        <v>SAILLARD Georges</v>
      </c>
      <c r="D14" s="16" t="str">
        <f t="shared" si="1"/>
        <v>U.C Pontcharra</v>
      </c>
      <c r="E14" s="17">
        <f t="shared" si="2"/>
        <v>38</v>
      </c>
      <c r="F14" s="25"/>
    </row>
    <row r="15" spans="1:6" ht="19.5" customHeight="1">
      <c r="A15" s="18">
        <v>9</v>
      </c>
      <c r="B15" s="19">
        <v>66</v>
      </c>
      <c r="C15" s="20" t="str">
        <f t="shared" si="0"/>
        <v>ROUSSEL Bernard</v>
      </c>
      <c r="D15" s="20" t="str">
        <f t="shared" si="1"/>
        <v>U.C Rives</v>
      </c>
      <c r="E15" s="22">
        <f t="shared" si="2"/>
        <v>38</v>
      </c>
      <c r="F15" s="26"/>
    </row>
    <row r="16" spans="1:6" ht="19.5" customHeight="1">
      <c r="A16" s="14">
        <v>10</v>
      </c>
      <c r="B16" s="15">
        <v>60</v>
      </c>
      <c r="C16" s="16" t="str">
        <f t="shared" si="0"/>
        <v>JUILLARD Jacques</v>
      </c>
      <c r="D16" s="16" t="str">
        <f t="shared" si="1"/>
        <v>V.C Druillat</v>
      </c>
      <c r="E16" s="17">
        <f t="shared" si="2"/>
        <v>1</v>
      </c>
      <c r="F16" s="25"/>
    </row>
    <row r="17" spans="1:6" ht="19.5" customHeight="1">
      <c r="A17" s="18">
        <v>11</v>
      </c>
      <c r="B17" s="19">
        <v>68</v>
      </c>
      <c r="C17" s="20" t="str">
        <f t="shared" si="0"/>
        <v>MANISCALCO Umberto</v>
      </c>
      <c r="D17" s="20" t="str">
        <f t="shared" si="1"/>
        <v>C.C Pringy</v>
      </c>
      <c r="E17" s="22">
        <f t="shared" si="2"/>
        <v>74</v>
      </c>
      <c r="F17" s="26"/>
    </row>
    <row r="18" spans="1:7" ht="19.5" customHeight="1">
      <c r="A18" s="14">
        <v>12</v>
      </c>
      <c r="B18" s="15">
        <v>61</v>
      </c>
      <c r="C18" s="16" t="str">
        <f t="shared" si="0"/>
        <v>PIERRE Clément</v>
      </c>
      <c r="D18" s="16" t="str">
        <f t="shared" si="1"/>
        <v>C' Pro Sport</v>
      </c>
      <c r="E18" s="17">
        <f t="shared" si="2"/>
        <v>26</v>
      </c>
      <c r="F18" s="25"/>
      <c r="G18" s="107"/>
    </row>
    <row r="19" spans="1:6" ht="19.5" customHeight="1">
      <c r="A19" s="18">
        <v>13</v>
      </c>
      <c r="B19" s="19">
        <v>57</v>
      </c>
      <c r="C19" s="20" t="str">
        <f t="shared" si="0"/>
        <v>MENIER Maurice</v>
      </c>
      <c r="D19" s="20" t="str">
        <f t="shared" si="1"/>
        <v>A.C. Francheleins</v>
      </c>
      <c r="E19" s="22">
        <f t="shared" si="2"/>
        <v>1</v>
      </c>
      <c r="F19" s="26"/>
    </row>
    <row r="20" spans="1:6" ht="19.5" customHeight="1">
      <c r="A20" s="14">
        <v>14</v>
      </c>
      <c r="B20" s="15">
        <v>54</v>
      </c>
      <c r="C20" s="16" t="str">
        <f t="shared" si="0"/>
        <v>CARRARA Claude</v>
      </c>
      <c r="D20" s="16" t="str">
        <f t="shared" si="1"/>
        <v>V.L Feillens</v>
      </c>
      <c r="E20" s="17">
        <f t="shared" si="2"/>
        <v>1</v>
      </c>
      <c r="F20" s="25"/>
    </row>
    <row r="21" spans="1:6" ht="19.5" customHeight="1">
      <c r="A21" s="18">
        <v>15</v>
      </c>
      <c r="B21" s="19">
        <v>67</v>
      </c>
      <c r="C21" s="20" t="str">
        <f t="shared" si="0"/>
        <v>ROSA Jean-Pierre</v>
      </c>
      <c r="D21" s="20" t="str">
        <f t="shared" si="1"/>
        <v>E.S Jonage</v>
      </c>
      <c r="E21" s="22">
        <f t="shared" si="2"/>
        <v>69</v>
      </c>
      <c r="F21" s="26"/>
    </row>
    <row r="22" spans="1:6" ht="19.5" customHeight="1">
      <c r="A22" s="14">
        <v>16</v>
      </c>
      <c r="B22" s="15">
        <v>65</v>
      </c>
      <c r="C22" s="16" t="str">
        <f t="shared" si="0"/>
        <v>CONTAL Gérard</v>
      </c>
      <c r="D22" s="16" t="str">
        <f t="shared" si="1"/>
        <v>U.C Rives</v>
      </c>
      <c r="E22" s="17">
        <f t="shared" si="2"/>
        <v>38</v>
      </c>
      <c r="F22" s="25"/>
    </row>
    <row r="23" spans="1:6" ht="19.5" customHeight="1">
      <c r="A23" s="18">
        <v>17</v>
      </c>
      <c r="B23" s="19">
        <v>58</v>
      </c>
      <c r="C23" s="20" t="str">
        <f t="shared" si="0"/>
        <v>DESPLACE Roger</v>
      </c>
      <c r="D23" s="20" t="str">
        <f t="shared" si="1"/>
        <v>St Denis Cyclisme</v>
      </c>
      <c r="E23" s="22">
        <f t="shared" si="2"/>
        <v>1</v>
      </c>
      <c r="F23" s="26"/>
    </row>
    <row r="24" spans="1:6" ht="19.5" customHeight="1">
      <c r="A24" s="14">
        <v>18</v>
      </c>
      <c r="B24" s="15">
        <v>59</v>
      </c>
      <c r="C24" s="16" t="str">
        <f t="shared" si="0"/>
        <v>BELLON Daniel</v>
      </c>
      <c r="D24" s="16" t="str">
        <f t="shared" si="1"/>
        <v>V.C Druillat</v>
      </c>
      <c r="E24" s="17">
        <f t="shared" si="2"/>
        <v>1</v>
      </c>
      <c r="F24" s="25" t="s">
        <v>274</v>
      </c>
    </row>
    <row r="25" spans="1:6" ht="19.5" customHeight="1">
      <c r="A25" s="18">
        <v>19</v>
      </c>
      <c r="B25" s="19">
        <v>53</v>
      </c>
      <c r="C25" s="20" t="str">
        <f t="shared" si="0"/>
        <v>BARDAY Guy</v>
      </c>
      <c r="D25" s="20" t="str">
        <f t="shared" si="1"/>
        <v>V.L Feillens</v>
      </c>
      <c r="E25" s="22">
        <f t="shared" si="2"/>
        <v>1</v>
      </c>
      <c r="F25" s="26" t="s">
        <v>274</v>
      </c>
    </row>
    <row r="26" spans="1:6" ht="19.5" customHeight="1">
      <c r="A26" s="14"/>
      <c r="B26" s="15"/>
      <c r="C26" s="16">
        <f t="shared" si="0"/>
      </c>
      <c r="D26" s="16">
        <f t="shared" si="1"/>
      </c>
      <c r="E26" s="17">
        <f t="shared" si="2"/>
      </c>
      <c r="F26" s="25"/>
    </row>
    <row r="27" spans="1:6" ht="19.5" customHeight="1">
      <c r="A27" s="18"/>
      <c r="B27" s="19"/>
      <c r="C27" s="20">
        <f t="shared" si="0"/>
      </c>
      <c r="D27" s="20">
        <f t="shared" si="1"/>
      </c>
      <c r="E27" s="22">
        <f t="shared" si="2"/>
      </c>
      <c r="F27" s="26"/>
    </row>
    <row r="28" spans="1:6" ht="19.5" customHeight="1">
      <c r="A28" s="14"/>
      <c r="B28" s="15"/>
      <c r="C28" s="16">
        <f t="shared" si="0"/>
      </c>
      <c r="D28" s="16">
        <f t="shared" si="1"/>
      </c>
      <c r="E28" s="17">
        <f t="shared" si="2"/>
      </c>
      <c r="F28" s="25"/>
    </row>
    <row r="29" spans="1:6" ht="19.5" customHeight="1">
      <c r="A29" s="18"/>
      <c r="B29" s="19"/>
      <c r="C29" s="20">
        <f t="shared" si="0"/>
      </c>
      <c r="D29" s="20">
        <f t="shared" si="1"/>
      </c>
      <c r="E29" s="22">
        <f t="shared" si="2"/>
      </c>
      <c r="F29" s="26"/>
    </row>
    <row r="30" spans="1:6" ht="19.5" customHeight="1">
      <c r="A30" s="14"/>
      <c r="B30" s="15"/>
      <c r="C30" s="16">
        <f t="shared" si="0"/>
      </c>
      <c r="D30" s="16">
        <f t="shared" si="1"/>
      </c>
      <c r="E30" s="17">
        <f t="shared" si="2"/>
      </c>
      <c r="F30" s="25"/>
    </row>
    <row r="31" spans="1:6" ht="19.5" customHeight="1">
      <c r="A31" s="18"/>
      <c r="B31" s="19"/>
      <c r="C31" s="20">
        <f t="shared" si="0"/>
      </c>
      <c r="D31" s="20">
        <f t="shared" si="1"/>
      </c>
      <c r="E31" s="22">
        <f t="shared" si="2"/>
      </c>
      <c r="F31" s="26"/>
    </row>
    <row r="32" spans="1:6" ht="19.5" customHeight="1">
      <c r="A32" s="14"/>
      <c r="B32" s="15"/>
      <c r="C32" s="16">
        <f t="shared" si="0"/>
      </c>
      <c r="D32" s="16">
        <f t="shared" si="1"/>
      </c>
      <c r="E32" s="17">
        <f t="shared" si="2"/>
      </c>
      <c r="F32" s="25"/>
    </row>
    <row r="33" spans="1:6" ht="19.5" customHeight="1">
      <c r="A33" s="18"/>
      <c r="B33" s="19"/>
      <c r="C33" s="20">
        <f t="shared" si="0"/>
      </c>
      <c r="D33" s="20">
        <f t="shared" si="1"/>
      </c>
      <c r="E33" s="22">
        <f t="shared" si="2"/>
      </c>
      <c r="F33" s="26"/>
    </row>
    <row r="34" spans="1:6" ht="19.5" customHeight="1">
      <c r="A34" s="14"/>
      <c r="B34" s="15"/>
      <c r="C34" s="16">
        <f t="shared" si="0"/>
      </c>
      <c r="D34" s="16">
        <f t="shared" si="1"/>
      </c>
      <c r="E34" s="17">
        <f t="shared" si="2"/>
      </c>
      <c r="F34" s="25"/>
    </row>
    <row r="35" spans="1:6" ht="19.5" customHeight="1">
      <c r="A35" s="18"/>
      <c r="B35" s="19"/>
      <c r="C35" s="20">
        <f t="shared" si="0"/>
      </c>
      <c r="D35" s="20">
        <f t="shared" si="1"/>
      </c>
      <c r="E35" s="22">
        <f t="shared" si="2"/>
      </c>
      <c r="F35" s="26"/>
    </row>
    <row r="36" spans="1:6" ht="19.5" customHeight="1">
      <c r="A36" s="14"/>
      <c r="B36" s="15"/>
      <c r="C36" s="16">
        <f t="shared" si="0"/>
      </c>
      <c r="D36" s="16">
        <f t="shared" si="1"/>
      </c>
      <c r="E36" s="17">
        <f t="shared" si="2"/>
      </c>
      <c r="F36" s="25"/>
    </row>
    <row r="37" spans="1:6" ht="19.5" customHeight="1">
      <c r="A37" s="18"/>
      <c r="B37" s="19"/>
      <c r="C37" s="20">
        <f t="shared" si="0"/>
      </c>
      <c r="D37" s="20">
        <f t="shared" si="1"/>
      </c>
      <c r="E37" s="22">
        <f t="shared" si="2"/>
      </c>
      <c r="F37" s="26"/>
    </row>
    <row r="38" spans="1:6" ht="19.5" customHeight="1">
      <c r="A38" s="14"/>
      <c r="B38" s="15"/>
      <c r="C38" s="16">
        <f t="shared" si="0"/>
      </c>
      <c r="D38" s="16">
        <f t="shared" si="1"/>
      </c>
      <c r="E38" s="17">
        <f t="shared" si="2"/>
      </c>
      <c r="F38" s="25"/>
    </row>
    <row r="39" spans="1:6" ht="19.5" customHeight="1">
      <c r="A39" s="18"/>
      <c r="B39" s="19"/>
      <c r="C39" s="20">
        <f aca="true" t="shared" si="3" ref="C39:C70">IF(ISBLANK(B39),"",VLOOKUP(B39,AM_60,2,FALSE))</f>
      </c>
      <c r="D39" s="20">
        <f aca="true" t="shared" si="4" ref="D39:D70">IF(ISBLANK(B39),"",VLOOKUP(B39,AM_60,3,FALSE))</f>
      </c>
      <c r="E39" s="22">
        <f aca="true" t="shared" si="5" ref="E39:E70">IF(ISBLANK(B39),"",VLOOKUP(B39,AM_60,4,FALSE))</f>
      </c>
      <c r="F39" s="26"/>
    </row>
    <row r="40" spans="1:6" ht="19.5" customHeight="1">
      <c r="A40" s="14"/>
      <c r="B40" s="15"/>
      <c r="C40" s="16">
        <f t="shared" si="3"/>
      </c>
      <c r="D40" s="16">
        <f t="shared" si="4"/>
      </c>
      <c r="E40" s="17">
        <f t="shared" si="5"/>
      </c>
      <c r="F40" s="25"/>
    </row>
    <row r="41" spans="1:6" ht="19.5" customHeight="1">
      <c r="A41" s="18"/>
      <c r="B41" s="19"/>
      <c r="C41" s="20">
        <f t="shared" si="3"/>
      </c>
      <c r="D41" s="20">
        <f t="shared" si="4"/>
      </c>
      <c r="E41" s="22">
        <f t="shared" si="5"/>
      </c>
      <c r="F41" s="26"/>
    </row>
    <row r="42" spans="1:6" ht="19.5" customHeight="1">
      <c r="A42" s="14"/>
      <c r="B42" s="15"/>
      <c r="C42" s="16">
        <f t="shared" si="3"/>
      </c>
      <c r="D42" s="16">
        <f t="shared" si="4"/>
      </c>
      <c r="E42" s="17">
        <f t="shared" si="5"/>
      </c>
      <c r="F42" s="25"/>
    </row>
    <row r="43" spans="1:6" ht="19.5" customHeight="1">
      <c r="A43" s="18"/>
      <c r="B43" s="19"/>
      <c r="C43" s="20">
        <f t="shared" si="3"/>
      </c>
      <c r="D43" s="20">
        <f t="shared" si="4"/>
      </c>
      <c r="E43" s="22">
        <f t="shared" si="5"/>
      </c>
      <c r="F43" s="26"/>
    </row>
    <row r="44" spans="1:6" ht="19.5" customHeight="1">
      <c r="A44" s="14"/>
      <c r="B44" s="15"/>
      <c r="C44" s="16">
        <f t="shared" si="3"/>
      </c>
      <c r="D44" s="16">
        <f t="shared" si="4"/>
      </c>
      <c r="E44" s="17">
        <f t="shared" si="5"/>
      </c>
      <c r="F44" s="25"/>
    </row>
    <row r="45" spans="1:6" ht="19.5" customHeight="1">
      <c r="A45" s="18"/>
      <c r="B45" s="19"/>
      <c r="C45" s="20">
        <f t="shared" si="3"/>
      </c>
      <c r="D45" s="20">
        <f t="shared" si="4"/>
      </c>
      <c r="E45" s="22">
        <f t="shared" si="5"/>
      </c>
      <c r="F45" s="26"/>
    </row>
    <row r="46" spans="1:6" ht="19.5" customHeight="1">
      <c r="A46" s="14"/>
      <c r="B46" s="15"/>
      <c r="C46" s="16">
        <f t="shared" si="3"/>
      </c>
      <c r="D46" s="16">
        <f t="shared" si="4"/>
      </c>
      <c r="E46" s="17">
        <f t="shared" si="5"/>
      </c>
      <c r="F46" s="25"/>
    </row>
    <row r="47" spans="1:6" ht="19.5" customHeight="1">
      <c r="A47" s="18"/>
      <c r="B47" s="19"/>
      <c r="C47" s="20">
        <f t="shared" si="3"/>
      </c>
      <c r="D47" s="20">
        <f t="shared" si="4"/>
      </c>
      <c r="E47" s="22">
        <f t="shared" si="5"/>
      </c>
      <c r="F47" s="26"/>
    </row>
    <row r="48" spans="1:6" ht="19.5" customHeight="1">
      <c r="A48" s="14"/>
      <c r="B48" s="15"/>
      <c r="C48" s="16">
        <f t="shared" si="3"/>
      </c>
      <c r="D48" s="16">
        <f t="shared" si="4"/>
      </c>
      <c r="E48" s="17">
        <f t="shared" si="5"/>
      </c>
      <c r="F48" s="25"/>
    </row>
    <row r="49" spans="1:6" ht="19.5" customHeight="1">
      <c r="A49" s="18"/>
      <c r="B49" s="19"/>
      <c r="C49" s="20">
        <f t="shared" si="3"/>
      </c>
      <c r="D49" s="20">
        <f t="shared" si="4"/>
      </c>
      <c r="E49" s="22">
        <f t="shared" si="5"/>
      </c>
      <c r="F49" s="26"/>
    </row>
    <row r="50" spans="1:6" ht="19.5" customHeight="1">
      <c r="A50" s="14"/>
      <c r="B50" s="15"/>
      <c r="C50" s="16">
        <f t="shared" si="3"/>
      </c>
      <c r="D50" s="16">
        <f t="shared" si="4"/>
      </c>
      <c r="E50" s="17">
        <f t="shared" si="5"/>
      </c>
      <c r="F50" s="25"/>
    </row>
    <row r="51" spans="1:6" ht="19.5" customHeight="1">
      <c r="A51" s="18"/>
      <c r="B51" s="19"/>
      <c r="C51" s="20">
        <f t="shared" si="3"/>
      </c>
      <c r="D51" s="20">
        <f t="shared" si="4"/>
      </c>
      <c r="E51" s="22">
        <f t="shared" si="5"/>
      </c>
      <c r="F51" s="26"/>
    </row>
    <row r="52" spans="1:6" ht="19.5" customHeight="1">
      <c r="A52" s="14"/>
      <c r="B52" s="15"/>
      <c r="C52" s="16">
        <f t="shared" si="3"/>
      </c>
      <c r="D52" s="16">
        <f t="shared" si="4"/>
      </c>
      <c r="E52" s="17">
        <f t="shared" si="5"/>
      </c>
      <c r="F52" s="25"/>
    </row>
    <row r="53" spans="1:6" ht="19.5" customHeight="1">
      <c r="A53" s="18"/>
      <c r="B53" s="19"/>
      <c r="C53" s="20">
        <f t="shared" si="3"/>
      </c>
      <c r="D53" s="20">
        <f t="shared" si="4"/>
      </c>
      <c r="E53" s="22">
        <f t="shared" si="5"/>
      </c>
      <c r="F53" s="26"/>
    </row>
    <row r="54" spans="1:6" ht="19.5" customHeight="1">
      <c r="A54" s="14"/>
      <c r="B54" s="15"/>
      <c r="C54" s="16">
        <f t="shared" si="3"/>
      </c>
      <c r="D54" s="16">
        <f t="shared" si="4"/>
      </c>
      <c r="E54" s="17">
        <f t="shared" si="5"/>
      </c>
      <c r="F54" s="25"/>
    </row>
    <row r="55" spans="1:6" ht="19.5" customHeight="1">
      <c r="A55" s="18"/>
      <c r="B55" s="19"/>
      <c r="C55" s="20">
        <f t="shared" si="3"/>
      </c>
      <c r="D55" s="20">
        <f t="shared" si="4"/>
      </c>
      <c r="E55" s="22">
        <f t="shared" si="5"/>
      </c>
      <c r="F55" s="26"/>
    </row>
    <row r="56" spans="1:6" ht="19.5" customHeight="1">
      <c r="A56" s="14"/>
      <c r="B56" s="15"/>
      <c r="C56" s="16">
        <f t="shared" si="3"/>
      </c>
      <c r="D56" s="16">
        <f t="shared" si="4"/>
      </c>
      <c r="E56" s="17">
        <f t="shared" si="5"/>
      </c>
      <c r="F56" s="25"/>
    </row>
    <row r="57" spans="1:6" ht="19.5" customHeight="1">
      <c r="A57" s="18"/>
      <c r="B57" s="19"/>
      <c r="C57" s="20">
        <f t="shared" si="3"/>
      </c>
      <c r="D57" s="20">
        <f t="shared" si="4"/>
      </c>
      <c r="E57" s="22">
        <f t="shared" si="5"/>
      </c>
      <c r="F57" s="26"/>
    </row>
    <row r="58" spans="1:6" ht="19.5" customHeight="1">
      <c r="A58" s="14"/>
      <c r="B58" s="15"/>
      <c r="C58" s="16">
        <f t="shared" si="3"/>
      </c>
      <c r="D58" s="16">
        <f t="shared" si="4"/>
      </c>
      <c r="E58" s="17">
        <f t="shared" si="5"/>
      </c>
      <c r="F58" s="25"/>
    </row>
    <row r="59" spans="1:6" ht="19.5" customHeight="1">
      <c r="A59" s="18"/>
      <c r="B59" s="19"/>
      <c r="C59" s="20">
        <f t="shared" si="3"/>
      </c>
      <c r="D59" s="20">
        <f t="shared" si="4"/>
      </c>
      <c r="E59" s="22">
        <f t="shared" si="5"/>
      </c>
      <c r="F59" s="26"/>
    </row>
    <row r="60" spans="1:6" ht="19.5" customHeight="1">
      <c r="A60" s="14"/>
      <c r="B60" s="15"/>
      <c r="C60" s="16">
        <f t="shared" si="3"/>
      </c>
      <c r="D60" s="16">
        <f t="shared" si="4"/>
      </c>
      <c r="E60" s="17">
        <f t="shared" si="5"/>
      </c>
      <c r="F60" s="25"/>
    </row>
    <row r="61" spans="1:6" ht="19.5" customHeight="1">
      <c r="A61" s="18"/>
      <c r="B61" s="19"/>
      <c r="C61" s="20">
        <f t="shared" si="3"/>
      </c>
      <c r="D61" s="20">
        <f t="shared" si="4"/>
      </c>
      <c r="E61" s="22">
        <f t="shared" si="5"/>
      </c>
      <c r="F61" s="26"/>
    </row>
    <row r="62" spans="1:6" ht="19.5" customHeight="1">
      <c r="A62" s="14"/>
      <c r="B62" s="15"/>
      <c r="C62" s="16">
        <f t="shared" si="3"/>
      </c>
      <c r="D62" s="16">
        <f t="shared" si="4"/>
      </c>
      <c r="E62" s="17">
        <f t="shared" si="5"/>
      </c>
      <c r="F62" s="25"/>
    </row>
    <row r="63" spans="1:6" ht="19.5" customHeight="1">
      <c r="A63" s="18"/>
      <c r="B63" s="19"/>
      <c r="C63" s="20">
        <f t="shared" si="3"/>
      </c>
      <c r="D63" s="20">
        <f t="shared" si="4"/>
      </c>
      <c r="E63" s="22">
        <f t="shared" si="5"/>
      </c>
      <c r="F63" s="26"/>
    </row>
    <row r="64" spans="1:6" ht="19.5" customHeight="1">
      <c r="A64" s="14"/>
      <c r="B64" s="15"/>
      <c r="C64" s="16">
        <f t="shared" si="3"/>
      </c>
      <c r="D64" s="16">
        <f t="shared" si="4"/>
      </c>
      <c r="E64" s="17">
        <f t="shared" si="5"/>
      </c>
      <c r="F64" s="25"/>
    </row>
    <row r="65" spans="1:6" ht="19.5" customHeight="1">
      <c r="A65" s="18"/>
      <c r="B65" s="19"/>
      <c r="C65" s="20">
        <f t="shared" si="3"/>
      </c>
      <c r="D65" s="20">
        <f t="shared" si="4"/>
      </c>
      <c r="E65" s="22">
        <f t="shared" si="5"/>
      </c>
      <c r="F65" s="26"/>
    </row>
    <row r="66" spans="1:6" ht="19.5" customHeight="1">
      <c r="A66" s="14"/>
      <c r="B66" s="15"/>
      <c r="C66" s="16">
        <f t="shared" si="3"/>
      </c>
      <c r="D66" s="16">
        <f t="shared" si="4"/>
      </c>
      <c r="E66" s="17">
        <f t="shared" si="5"/>
      </c>
      <c r="F66" s="25"/>
    </row>
    <row r="67" spans="1:6" ht="19.5" customHeight="1">
      <c r="A67" s="18"/>
      <c r="B67" s="19"/>
      <c r="C67" s="20">
        <f t="shared" si="3"/>
      </c>
      <c r="D67" s="20">
        <f t="shared" si="4"/>
      </c>
      <c r="E67" s="22">
        <f t="shared" si="5"/>
      </c>
      <c r="F67" s="26"/>
    </row>
    <row r="68" spans="1:6" ht="19.5" customHeight="1">
      <c r="A68" s="14"/>
      <c r="B68" s="15"/>
      <c r="C68" s="16">
        <f t="shared" si="3"/>
      </c>
      <c r="D68" s="16">
        <f t="shared" si="4"/>
      </c>
      <c r="E68" s="17">
        <f t="shared" si="5"/>
      </c>
      <c r="F68" s="25"/>
    </row>
    <row r="69" spans="1:6" ht="19.5" customHeight="1">
      <c r="A69" s="18"/>
      <c r="B69" s="19"/>
      <c r="C69" s="20">
        <f t="shared" si="3"/>
      </c>
      <c r="D69" s="20">
        <f t="shared" si="4"/>
      </c>
      <c r="E69" s="22">
        <f t="shared" si="5"/>
      </c>
      <c r="F69" s="26"/>
    </row>
    <row r="70" spans="1:6" ht="19.5" customHeight="1">
      <c r="A70" s="14"/>
      <c r="B70" s="15"/>
      <c r="C70" s="16">
        <f t="shared" si="3"/>
      </c>
      <c r="D70" s="16">
        <f t="shared" si="4"/>
      </c>
      <c r="E70" s="17">
        <f t="shared" si="5"/>
      </c>
      <c r="F70" s="25"/>
    </row>
    <row r="71" spans="1:6" ht="19.5" customHeight="1">
      <c r="A71" s="18"/>
      <c r="B71" s="19"/>
      <c r="C71" s="20">
        <f aca="true" t="shared" si="6" ref="C71:C80">IF(ISBLANK(B71),"",VLOOKUP(B71,AM_60,2,FALSE))</f>
      </c>
      <c r="D71" s="20">
        <f aca="true" t="shared" si="7" ref="D71:D80">IF(ISBLANK(B71),"",VLOOKUP(B71,AM_60,3,FALSE))</f>
      </c>
      <c r="E71" s="22">
        <f aca="true" t="shared" si="8" ref="E71:E80">IF(ISBLANK(B71),"",VLOOKUP(B71,AM_60,4,FALSE))</f>
      </c>
      <c r="F71" s="26"/>
    </row>
    <row r="72" spans="1:6" ht="19.5" customHeight="1">
      <c r="A72" s="14"/>
      <c r="B72" s="15"/>
      <c r="C72" s="16">
        <f t="shared" si="6"/>
      </c>
      <c r="D72" s="16">
        <f t="shared" si="7"/>
      </c>
      <c r="E72" s="17">
        <f t="shared" si="8"/>
      </c>
      <c r="F72" s="25"/>
    </row>
    <row r="73" spans="1:6" ht="19.5" customHeight="1">
      <c r="A73" s="18"/>
      <c r="B73" s="19"/>
      <c r="C73" s="20">
        <f t="shared" si="6"/>
      </c>
      <c r="D73" s="20">
        <f t="shared" si="7"/>
      </c>
      <c r="E73" s="22">
        <f t="shared" si="8"/>
      </c>
      <c r="F73" s="26"/>
    </row>
    <row r="74" spans="1:6" ht="19.5" customHeight="1">
      <c r="A74" s="14"/>
      <c r="B74" s="15"/>
      <c r="C74" s="16">
        <f t="shared" si="6"/>
      </c>
      <c r="D74" s="16">
        <f t="shared" si="7"/>
      </c>
      <c r="E74" s="17">
        <f t="shared" si="8"/>
      </c>
      <c r="F74" s="25"/>
    </row>
    <row r="75" spans="1:6" ht="19.5" customHeight="1">
      <c r="A75" s="18"/>
      <c r="B75" s="19"/>
      <c r="C75" s="20">
        <f t="shared" si="6"/>
      </c>
      <c r="D75" s="20">
        <f t="shared" si="7"/>
      </c>
      <c r="E75" s="22">
        <f t="shared" si="8"/>
      </c>
      <c r="F75" s="26"/>
    </row>
    <row r="76" spans="1:6" ht="19.5" customHeight="1">
      <c r="A76" s="14"/>
      <c r="B76" s="15"/>
      <c r="C76" s="16">
        <f t="shared" si="6"/>
      </c>
      <c r="D76" s="16">
        <f t="shared" si="7"/>
      </c>
      <c r="E76" s="17">
        <f t="shared" si="8"/>
      </c>
      <c r="F76" s="25"/>
    </row>
    <row r="77" spans="1:6" ht="19.5" customHeight="1">
      <c r="A77" s="18"/>
      <c r="B77" s="19"/>
      <c r="C77" s="20">
        <f t="shared" si="6"/>
      </c>
      <c r="D77" s="20">
        <f t="shared" si="7"/>
      </c>
      <c r="E77" s="22">
        <f t="shared" si="8"/>
      </c>
      <c r="F77" s="26"/>
    </row>
    <row r="78" spans="1:6" ht="19.5" customHeight="1">
      <c r="A78" s="14"/>
      <c r="B78" s="15"/>
      <c r="C78" s="16">
        <f t="shared" si="6"/>
      </c>
      <c r="D78" s="16">
        <f t="shared" si="7"/>
      </c>
      <c r="E78" s="17">
        <f t="shared" si="8"/>
      </c>
      <c r="F78" s="25"/>
    </row>
    <row r="79" spans="1:6" ht="19.5" customHeight="1">
      <c r="A79" s="18"/>
      <c r="B79" s="19"/>
      <c r="C79" s="20">
        <f t="shared" si="6"/>
      </c>
      <c r="D79" s="20">
        <f t="shared" si="7"/>
      </c>
      <c r="E79" s="22">
        <f t="shared" si="8"/>
      </c>
      <c r="F79" s="26"/>
    </row>
    <row r="80" spans="1:6" ht="19.5" customHeight="1">
      <c r="A80" s="14"/>
      <c r="B80" s="15"/>
      <c r="C80" s="16">
        <f t="shared" si="6"/>
      </c>
      <c r="D80" s="16">
        <f t="shared" si="7"/>
      </c>
      <c r="E80" s="17">
        <f t="shared" si="8"/>
      </c>
      <c r="F80" s="25"/>
    </row>
  </sheetData>
  <sheetProtection/>
  <mergeCells count="4">
    <mergeCell ref="B1:F1"/>
    <mergeCell ref="A3:C3"/>
    <mergeCell ref="D3:E3"/>
    <mergeCell ref="A5:C5"/>
  </mergeCells>
  <conditionalFormatting sqref="A7:A80 C7:F80">
    <cfRule type="expression" priority="2" dxfId="2" stopIfTrue="1">
      <formula>OR($A7="NP",$A7="Exc")</formula>
    </cfRule>
    <cfRule type="expression" priority="3" dxfId="1" stopIfTrue="1">
      <formula>$E7=1</formula>
    </cfRule>
  </conditionalFormatting>
  <conditionalFormatting sqref="B7:B80">
    <cfRule type="expression" priority="1" dxfId="0" stopIfTrue="1">
      <formula>COUNTIF(B$7:B7,B7)&gt;1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horizontalDpi="300" verticalDpi="300" orientation="portrait" paperSize="9" scale="90" r:id="rId2"/>
  <headerFooter alignWithMargins="0">
    <oddFooter>&amp;L&amp;8&amp;F&amp;R&amp;8&amp;A - page &amp;P/&amp;N</oddFooter>
  </headerFooter>
  <rowBreaks count="2" manualBreakCount="2">
    <brk id="40" max="255" man="1"/>
    <brk id="80" max="255" man="1"/>
  </rowBreaks>
  <colBreaks count="1" manualBreakCount="1">
    <brk id="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zoomScalePageLayoutView="0" workbookViewId="0" topLeftCell="A1">
      <selection activeCell="A3" sqref="A3:C3"/>
    </sheetView>
  </sheetViews>
  <sheetFormatPr defaultColWidth="11.421875" defaultRowHeight="12.75"/>
  <cols>
    <col min="1" max="2" width="5.7109375" style="0" customWidth="1"/>
    <col min="3" max="3" width="35.7109375" style="0" customWidth="1"/>
    <col min="4" max="4" width="25.7109375" style="0" customWidth="1"/>
    <col min="5" max="6" width="10.7109375" style="0" customWidth="1"/>
  </cols>
  <sheetData>
    <row r="1" spans="1:6" ht="49.5" customHeight="1">
      <c r="A1" s="1"/>
      <c r="B1" s="100" t="s">
        <v>97</v>
      </c>
      <c r="C1" s="100"/>
      <c r="D1" s="100"/>
      <c r="E1" s="100"/>
      <c r="F1" s="101"/>
    </row>
    <row r="2" ht="15" customHeight="1"/>
    <row r="3" spans="1:6" ht="30" customHeight="1">
      <c r="A3" s="102" t="s">
        <v>96</v>
      </c>
      <c r="B3" s="103"/>
      <c r="C3" s="103"/>
      <c r="D3" s="106">
        <v>41427</v>
      </c>
      <c r="E3" s="106"/>
      <c r="F3" s="2"/>
    </row>
    <row r="4" ht="15" customHeight="1">
      <c r="F4" s="27" t="s">
        <v>19</v>
      </c>
    </row>
    <row r="5" spans="1:6" ht="24.75" customHeight="1">
      <c r="A5" s="96" t="s">
        <v>12</v>
      </c>
      <c r="B5" s="97"/>
      <c r="C5" s="97"/>
      <c r="D5" s="4" t="s">
        <v>11</v>
      </c>
      <c r="E5" s="5">
        <v>1</v>
      </c>
      <c r="F5" s="3" t="s">
        <v>269</v>
      </c>
    </row>
    <row r="6" spans="1:6" ht="16.5" customHeight="1" thickBot="1">
      <c r="A6" s="6" t="s">
        <v>0</v>
      </c>
      <c r="B6" s="7" t="s">
        <v>3</v>
      </c>
      <c r="C6" s="8" t="s">
        <v>4</v>
      </c>
      <c r="D6" s="8" t="s">
        <v>1</v>
      </c>
      <c r="E6" s="7" t="s">
        <v>2</v>
      </c>
      <c r="F6" s="9" t="s">
        <v>7</v>
      </c>
    </row>
    <row r="7" spans="1:6" ht="19.5" customHeight="1">
      <c r="A7" s="10">
        <v>1</v>
      </c>
      <c r="B7" s="11">
        <v>117</v>
      </c>
      <c r="C7" s="12" t="str">
        <f aca="true" t="shared" si="0" ref="C7:C40">IF(ISBLANK(B7),"",VLOOKUP(B7,JF_1314,2,FALSE))</f>
        <v>GLENAZ Elise</v>
      </c>
      <c r="D7" s="12" t="str">
        <f aca="true" t="shared" si="1" ref="D7:D40">IF(ISBLANK(B7),"",VLOOKUP(B7,JF_1314,3,FALSE))</f>
        <v>S.C.A.L Echirolles</v>
      </c>
      <c r="E7" s="13">
        <f aca="true" t="shared" si="2" ref="E7:E40">IF(ISBLANK(B7),"",VLOOKUP(B7,JF_1314,4,FALSE))</f>
        <v>38</v>
      </c>
      <c r="F7" s="24"/>
    </row>
    <row r="8" spans="1:6" ht="19.5" customHeight="1">
      <c r="A8" s="14">
        <v>2</v>
      </c>
      <c r="B8" s="15"/>
      <c r="C8" s="16">
        <f t="shared" si="0"/>
      </c>
      <c r="D8" s="16">
        <f t="shared" si="1"/>
      </c>
      <c r="E8" s="17">
        <f t="shared" si="2"/>
      </c>
      <c r="F8" s="25"/>
    </row>
    <row r="9" spans="1:6" ht="19.5" customHeight="1">
      <c r="A9" s="18">
        <v>3</v>
      </c>
      <c r="B9" s="19"/>
      <c r="C9" s="20">
        <f t="shared" si="0"/>
      </c>
      <c r="D9" s="21">
        <f t="shared" si="1"/>
      </c>
      <c r="E9" s="23">
        <f t="shared" si="2"/>
      </c>
      <c r="F9" s="26"/>
    </row>
    <row r="10" spans="1:6" ht="19.5" customHeight="1">
      <c r="A10" s="14"/>
      <c r="B10" s="15"/>
      <c r="C10" s="16">
        <f t="shared" si="0"/>
      </c>
      <c r="D10" s="16">
        <f t="shared" si="1"/>
      </c>
      <c r="E10" s="17">
        <f t="shared" si="2"/>
      </c>
      <c r="F10" s="25"/>
    </row>
    <row r="11" spans="1:6" ht="19.5" customHeight="1">
      <c r="A11" s="18"/>
      <c r="B11" s="19"/>
      <c r="C11" s="20">
        <f t="shared" si="0"/>
      </c>
      <c r="D11" s="20">
        <f t="shared" si="1"/>
      </c>
      <c r="E11" s="22">
        <f t="shared" si="2"/>
      </c>
      <c r="F11" s="26"/>
    </row>
    <row r="12" spans="1:6" ht="19.5" customHeight="1">
      <c r="A12" s="14"/>
      <c r="B12" s="15"/>
      <c r="C12" s="16">
        <f t="shared" si="0"/>
      </c>
      <c r="D12" s="16">
        <f t="shared" si="1"/>
      </c>
      <c r="E12" s="17">
        <f t="shared" si="2"/>
      </c>
      <c r="F12" s="25"/>
    </row>
    <row r="13" spans="1:6" ht="19.5" customHeight="1">
      <c r="A13" s="18"/>
      <c r="B13" s="19"/>
      <c r="C13" s="20">
        <f t="shared" si="0"/>
      </c>
      <c r="D13" s="20">
        <f t="shared" si="1"/>
      </c>
      <c r="E13" s="22">
        <f t="shared" si="2"/>
      </c>
      <c r="F13" s="26"/>
    </row>
    <row r="14" spans="1:6" ht="19.5" customHeight="1">
      <c r="A14" s="14"/>
      <c r="B14" s="15"/>
      <c r="C14" s="16">
        <f t="shared" si="0"/>
      </c>
      <c r="D14" s="16">
        <f t="shared" si="1"/>
      </c>
      <c r="E14" s="17">
        <f t="shared" si="2"/>
      </c>
      <c r="F14" s="25"/>
    </row>
    <row r="15" spans="1:6" ht="19.5" customHeight="1" hidden="1">
      <c r="A15" s="18"/>
      <c r="B15" s="19"/>
      <c r="C15" s="20">
        <f t="shared" si="0"/>
      </c>
      <c r="D15" s="20">
        <f t="shared" si="1"/>
      </c>
      <c r="E15" s="22">
        <f t="shared" si="2"/>
      </c>
      <c r="F15" s="26"/>
    </row>
    <row r="16" spans="1:6" ht="19.5" customHeight="1" hidden="1">
      <c r="A16" s="14"/>
      <c r="B16" s="15"/>
      <c r="C16" s="16">
        <f t="shared" si="0"/>
      </c>
      <c r="D16" s="16">
        <f t="shared" si="1"/>
      </c>
      <c r="E16" s="17">
        <f t="shared" si="2"/>
      </c>
      <c r="F16" s="25"/>
    </row>
    <row r="17" spans="1:6" ht="19.5" customHeight="1" hidden="1">
      <c r="A17" s="18"/>
      <c r="B17" s="19"/>
      <c r="C17" s="20">
        <f t="shared" si="0"/>
      </c>
      <c r="D17" s="20">
        <f t="shared" si="1"/>
      </c>
      <c r="E17" s="22">
        <f t="shared" si="2"/>
      </c>
      <c r="F17" s="26"/>
    </row>
    <row r="18" spans="1:6" ht="19.5" customHeight="1" hidden="1">
      <c r="A18" s="14"/>
      <c r="B18" s="15"/>
      <c r="C18" s="16">
        <f t="shared" si="0"/>
      </c>
      <c r="D18" s="16">
        <f t="shared" si="1"/>
      </c>
      <c r="E18" s="17">
        <f t="shared" si="2"/>
      </c>
      <c r="F18" s="25"/>
    </row>
    <row r="19" spans="1:6" ht="19.5" customHeight="1" hidden="1">
      <c r="A19" s="18"/>
      <c r="B19" s="19"/>
      <c r="C19" s="20">
        <f t="shared" si="0"/>
      </c>
      <c r="D19" s="20">
        <f t="shared" si="1"/>
      </c>
      <c r="E19" s="22">
        <f t="shared" si="2"/>
      </c>
      <c r="F19" s="26"/>
    </row>
    <row r="20" spans="1:6" ht="19.5" customHeight="1" hidden="1">
      <c r="A20" s="14"/>
      <c r="B20" s="15"/>
      <c r="C20" s="16">
        <f t="shared" si="0"/>
      </c>
      <c r="D20" s="16">
        <f t="shared" si="1"/>
      </c>
      <c r="E20" s="17">
        <f t="shared" si="2"/>
      </c>
      <c r="F20" s="25"/>
    </row>
    <row r="21" spans="1:6" ht="19.5" customHeight="1" hidden="1">
      <c r="A21" s="18"/>
      <c r="B21" s="19"/>
      <c r="C21" s="20">
        <f t="shared" si="0"/>
      </c>
      <c r="D21" s="20">
        <f t="shared" si="1"/>
      </c>
      <c r="E21" s="22">
        <f t="shared" si="2"/>
      </c>
      <c r="F21" s="26"/>
    </row>
    <row r="22" spans="1:6" ht="19.5" customHeight="1" hidden="1">
      <c r="A22" s="14"/>
      <c r="B22" s="15"/>
      <c r="C22" s="16">
        <f t="shared" si="0"/>
      </c>
      <c r="D22" s="16">
        <f t="shared" si="1"/>
      </c>
      <c r="E22" s="17">
        <f t="shared" si="2"/>
      </c>
      <c r="F22" s="25"/>
    </row>
    <row r="23" spans="1:6" ht="19.5" customHeight="1" hidden="1">
      <c r="A23" s="18"/>
      <c r="B23" s="19"/>
      <c r="C23" s="20">
        <f t="shared" si="0"/>
      </c>
      <c r="D23" s="20">
        <f t="shared" si="1"/>
      </c>
      <c r="E23" s="22">
        <f t="shared" si="2"/>
      </c>
      <c r="F23" s="26"/>
    </row>
    <row r="24" spans="1:6" ht="19.5" customHeight="1" hidden="1">
      <c r="A24" s="14"/>
      <c r="B24" s="15"/>
      <c r="C24" s="16">
        <f t="shared" si="0"/>
      </c>
      <c r="D24" s="16">
        <f t="shared" si="1"/>
      </c>
      <c r="E24" s="17">
        <f t="shared" si="2"/>
      </c>
      <c r="F24" s="25"/>
    </row>
    <row r="25" spans="1:6" ht="19.5" customHeight="1" hidden="1">
      <c r="A25" s="18"/>
      <c r="B25" s="19"/>
      <c r="C25" s="20">
        <f t="shared" si="0"/>
      </c>
      <c r="D25" s="20">
        <f t="shared" si="1"/>
      </c>
      <c r="E25" s="22">
        <f t="shared" si="2"/>
      </c>
      <c r="F25" s="26"/>
    </row>
    <row r="26" spans="1:6" ht="19.5" customHeight="1" hidden="1">
      <c r="A26" s="14"/>
      <c r="B26" s="15"/>
      <c r="C26" s="16">
        <f t="shared" si="0"/>
      </c>
      <c r="D26" s="16">
        <f t="shared" si="1"/>
      </c>
      <c r="E26" s="17">
        <f t="shared" si="2"/>
      </c>
      <c r="F26" s="25"/>
    </row>
    <row r="27" spans="1:6" ht="19.5" customHeight="1" hidden="1">
      <c r="A27" s="18"/>
      <c r="B27" s="19"/>
      <c r="C27" s="20">
        <f t="shared" si="0"/>
      </c>
      <c r="D27" s="20">
        <f t="shared" si="1"/>
      </c>
      <c r="E27" s="22">
        <f t="shared" si="2"/>
      </c>
      <c r="F27" s="26"/>
    </row>
    <row r="28" spans="1:6" ht="19.5" customHeight="1" hidden="1">
      <c r="A28" s="14"/>
      <c r="B28" s="15"/>
      <c r="C28" s="16">
        <f t="shared" si="0"/>
      </c>
      <c r="D28" s="16">
        <f t="shared" si="1"/>
      </c>
      <c r="E28" s="17">
        <f t="shared" si="2"/>
      </c>
      <c r="F28" s="25"/>
    </row>
    <row r="29" spans="1:6" ht="19.5" customHeight="1" hidden="1">
      <c r="A29" s="18"/>
      <c r="B29" s="19"/>
      <c r="C29" s="20">
        <f t="shared" si="0"/>
      </c>
      <c r="D29" s="20">
        <f t="shared" si="1"/>
      </c>
      <c r="E29" s="22">
        <f t="shared" si="2"/>
      </c>
      <c r="F29" s="26"/>
    </row>
    <row r="30" spans="1:6" ht="19.5" customHeight="1" hidden="1">
      <c r="A30" s="14"/>
      <c r="B30" s="15"/>
      <c r="C30" s="16">
        <f t="shared" si="0"/>
      </c>
      <c r="D30" s="16">
        <f t="shared" si="1"/>
      </c>
      <c r="E30" s="17">
        <f t="shared" si="2"/>
      </c>
      <c r="F30" s="25"/>
    </row>
    <row r="31" spans="1:6" ht="19.5" customHeight="1" hidden="1">
      <c r="A31" s="18"/>
      <c r="B31" s="19"/>
      <c r="C31" s="20">
        <f t="shared" si="0"/>
      </c>
      <c r="D31" s="20">
        <f t="shared" si="1"/>
      </c>
      <c r="E31" s="22">
        <f t="shared" si="2"/>
      </c>
      <c r="F31" s="26"/>
    </row>
    <row r="32" spans="1:6" ht="19.5" customHeight="1" hidden="1">
      <c r="A32" s="14"/>
      <c r="B32" s="15"/>
      <c r="C32" s="16">
        <f t="shared" si="0"/>
      </c>
      <c r="D32" s="16">
        <f t="shared" si="1"/>
      </c>
      <c r="E32" s="17">
        <f t="shared" si="2"/>
      </c>
      <c r="F32" s="25"/>
    </row>
    <row r="33" spans="1:6" ht="19.5" customHeight="1" hidden="1">
      <c r="A33" s="18"/>
      <c r="B33" s="19"/>
      <c r="C33" s="20">
        <f t="shared" si="0"/>
      </c>
      <c r="D33" s="20">
        <f t="shared" si="1"/>
      </c>
      <c r="E33" s="22">
        <f t="shared" si="2"/>
      </c>
      <c r="F33" s="26"/>
    </row>
    <row r="34" spans="1:6" ht="19.5" customHeight="1" hidden="1">
      <c r="A34" s="14"/>
      <c r="B34" s="15"/>
      <c r="C34" s="16">
        <f t="shared" si="0"/>
      </c>
      <c r="D34" s="16">
        <f t="shared" si="1"/>
      </c>
      <c r="E34" s="17">
        <f t="shared" si="2"/>
      </c>
      <c r="F34" s="25"/>
    </row>
    <row r="35" spans="1:6" ht="19.5" customHeight="1" hidden="1">
      <c r="A35" s="18"/>
      <c r="B35" s="19"/>
      <c r="C35" s="20">
        <f t="shared" si="0"/>
      </c>
      <c r="D35" s="20">
        <f t="shared" si="1"/>
      </c>
      <c r="E35" s="22">
        <f t="shared" si="2"/>
      </c>
      <c r="F35" s="26"/>
    </row>
    <row r="36" spans="1:6" ht="19.5" customHeight="1" hidden="1">
      <c r="A36" s="14"/>
      <c r="B36" s="15"/>
      <c r="C36" s="16">
        <f t="shared" si="0"/>
      </c>
      <c r="D36" s="16">
        <f t="shared" si="1"/>
      </c>
      <c r="E36" s="17">
        <f t="shared" si="2"/>
      </c>
      <c r="F36" s="25"/>
    </row>
    <row r="37" spans="1:6" ht="19.5" customHeight="1" hidden="1">
      <c r="A37" s="18"/>
      <c r="B37" s="19"/>
      <c r="C37" s="20">
        <f t="shared" si="0"/>
      </c>
      <c r="D37" s="20">
        <f t="shared" si="1"/>
      </c>
      <c r="E37" s="22">
        <f t="shared" si="2"/>
      </c>
      <c r="F37" s="26"/>
    </row>
    <row r="38" spans="1:6" ht="19.5" customHeight="1" hidden="1">
      <c r="A38" s="14"/>
      <c r="B38" s="15"/>
      <c r="C38" s="16">
        <f t="shared" si="0"/>
      </c>
      <c r="D38" s="16">
        <f t="shared" si="1"/>
      </c>
      <c r="E38" s="17">
        <f t="shared" si="2"/>
      </c>
      <c r="F38" s="25"/>
    </row>
    <row r="39" spans="1:6" ht="19.5" customHeight="1" hidden="1">
      <c r="A39" s="18"/>
      <c r="B39" s="19"/>
      <c r="C39" s="20">
        <f t="shared" si="0"/>
      </c>
      <c r="D39" s="20">
        <f t="shared" si="1"/>
      </c>
      <c r="E39" s="22">
        <f t="shared" si="2"/>
      </c>
      <c r="F39" s="26"/>
    </row>
    <row r="40" spans="1:6" ht="19.5" customHeight="1" hidden="1">
      <c r="A40" s="14"/>
      <c r="B40" s="15"/>
      <c r="C40" s="16">
        <f t="shared" si="0"/>
      </c>
      <c r="D40" s="16">
        <f t="shared" si="1"/>
      </c>
      <c r="E40" s="17">
        <f t="shared" si="2"/>
      </c>
      <c r="F40" s="25"/>
    </row>
  </sheetData>
  <sheetProtection/>
  <mergeCells count="4">
    <mergeCell ref="A3:C3"/>
    <mergeCell ref="D3:E3"/>
    <mergeCell ref="A5:C5"/>
    <mergeCell ref="B1:F1"/>
  </mergeCells>
  <conditionalFormatting sqref="A7:A40 C7:F40">
    <cfRule type="expression" priority="2" dxfId="2" stopIfTrue="1">
      <formula>OR($A7="NP",$A7="Exc")</formula>
    </cfRule>
    <cfRule type="expression" priority="3" dxfId="1" stopIfTrue="1">
      <formula>$E7=1</formula>
    </cfRule>
  </conditionalFormatting>
  <conditionalFormatting sqref="B7:B40">
    <cfRule type="expression" priority="1" dxfId="0" stopIfTrue="1">
      <formula>COUNTIF(B$7:B7,B7)&gt;1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horizontalDpi="300" verticalDpi="300" orientation="portrait" paperSize="9" scale="90" r:id="rId2"/>
  <headerFooter alignWithMargins="0">
    <oddFooter>&amp;L&amp;8&amp;F&amp;R&amp;8&amp;A - page &amp;P/&amp;N</oddFooter>
  </headerFooter>
  <rowBreaks count="1" manualBreakCount="1">
    <brk id="40" max="255" man="1"/>
  </rowBreaks>
  <colBreaks count="1" manualBreakCount="1">
    <brk id="6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zoomScalePageLayoutView="0" workbookViewId="0" topLeftCell="A1">
      <selection activeCell="A3" sqref="A3:C3"/>
    </sheetView>
  </sheetViews>
  <sheetFormatPr defaultColWidth="11.421875" defaultRowHeight="12.75"/>
  <cols>
    <col min="1" max="2" width="5.7109375" style="0" customWidth="1"/>
    <col min="3" max="3" width="35.7109375" style="0" customWidth="1"/>
    <col min="4" max="4" width="25.7109375" style="0" customWidth="1"/>
    <col min="5" max="6" width="10.7109375" style="0" customWidth="1"/>
  </cols>
  <sheetData>
    <row r="1" spans="1:6" ht="49.5" customHeight="1">
      <c r="A1" s="1"/>
      <c r="B1" s="100" t="s">
        <v>97</v>
      </c>
      <c r="C1" s="100"/>
      <c r="D1" s="100"/>
      <c r="E1" s="100"/>
      <c r="F1" s="101"/>
    </row>
    <row r="2" ht="15" customHeight="1"/>
    <row r="3" spans="1:6" ht="30" customHeight="1">
      <c r="A3" s="102" t="s">
        <v>96</v>
      </c>
      <c r="B3" s="103"/>
      <c r="C3" s="103"/>
      <c r="D3" s="106">
        <v>41427</v>
      </c>
      <c r="E3" s="106"/>
      <c r="F3" s="2"/>
    </row>
    <row r="4" ht="15" customHeight="1">
      <c r="F4" s="27" t="s">
        <v>19</v>
      </c>
    </row>
    <row r="5" spans="1:6" ht="24.75" customHeight="1">
      <c r="A5" s="96" t="s">
        <v>13</v>
      </c>
      <c r="B5" s="97"/>
      <c r="C5" s="97"/>
      <c r="D5" s="4" t="s">
        <v>11</v>
      </c>
      <c r="E5" s="5">
        <v>3</v>
      </c>
      <c r="F5" s="3"/>
    </row>
    <row r="6" spans="1:6" ht="16.5" customHeight="1" thickBot="1">
      <c r="A6" s="6" t="s">
        <v>0</v>
      </c>
      <c r="B6" s="7" t="s">
        <v>3</v>
      </c>
      <c r="C6" s="8" t="s">
        <v>4</v>
      </c>
      <c r="D6" s="8" t="s">
        <v>1</v>
      </c>
      <c r="E6" s="7" t="s">
        <v>2</v>
      </c>
      <c r="F6" s="9" t="s">
        <v>7</v>
      </c>
    </row>
    <row r="7" spans="1:6" ht="19.5" customHeight="1">
      <c r="A7" s="10">
        <v>1</v>
      </c>
      <c r="B7" s="11">
        <v>101</v>
      </c>
      <c r="C7" s="12" t="str">
        <f aca="true" t="shared" si="0" ref="C7:C40">IF(ISBLANK(B7),"",VLOOKUP(B7,AF_1729,2,FALSE))</f>
        <v>COSTON Morgane</v>
      </c>
      <c r="D7" s="12" t="str">
        <f aca="true" t="shared" si="1" ref="D7:D40">IF(ISBLANK(B7),"",VLOOKUP(B7,AF_1729,3,FALSE))</f>
        <v>S.C Manissieux</v>
      </c>
      <c r="E7" s="13">
        <f aca="true" t="shared" si="2" ref="E7:E40">IF(ISBLANK(B7),"",VLOOKUP(B7,AF_1729,4,FALSE))</f>
        <v>69</v>
      </c>
      <c r="F7" s="24"/>
    </row>
    <row r="8" spans="1:6" ht="19.5" customHeight="1">
      <c r="A8" s="14">
        <v>2</v>
      </c>
      <c r="B8" s="15">
        <v>100</v>
      </c>
      <c r="C8" s="16" t="str">
        <f t="shared" si="0"/>
        <v>CHAMPENOIS Elodie</v>
      </c>
      <c r="D8" s="16" t="str">
        <f t="shared" si="1"/>
        <v>V.C Charantonnay</v>
      </c>
      <c r="E8" s="17">
        <f t="shared" si="2"/>
        <v>38</v>
      </c>
      <c r="F8" s="25"/>
    </row>
    <row r="9" spans="1:6" ht="19.5" customHeight="1">
      <c r="A9" s="18"/>
      <c r="B9" s="19"/>
      <c r="C9" s="20">
        <f t="shared" si="0"/>
      </c>
      <c r="D9" s="21">
        <f t="shared" si="1"/>
      </c>
      <c r="E9" s="23">
        <f t="shared" si="2"/>
      </c>
      <c r="F9" s="26"/>
    </row>
    <row r="10" spans="1:6" ht="19.5" customHeight="1">
      <c r="A10" s="14"/>
      <c r="B10" s="15"/>
      <c r="C10" s="16">
        <f t="shared" si="0"/>
      </c>
      <c r="D10" s="16">
        <f t="shared" si="1"/>
      </c>
      <c r="E10" s="17">
        <f t="shared" si="2"/>
      </c>
      <c r="F10" s="25"/>
    </row>
    <row r="11" spans="1:6" ht="19.5" customHeight="1">
      <c r="A11" s="18" t="s">
        <v>92</v>
      </c>
      <c r="B11" s="19">
        <v>102</v>
      </c>
      <c r="C11" s="20" t="str">
        <f t="shared" si="0"/>
        <v>LAMBERT Flora</v>
      </c>
      <c r="D11" s="20" t="str">
        <f t="shared" si="1"/>
        <v>R.T.D 74</v>
      </c>
      <c r="E11" s="22">
        <f t="shared" si="2"/>
        <v>74</v>
      </c>
      <c r="F11" s="26"/>
    </row>
    <row r="12" spans="1:6" ht="19.5" customHeight="1">
      <c r="A12" s="14"/>
      <c r="B12" s="15"/>
      <c r="C12" s="16">
        <f t="shared" si="0"/>
      </c>
      <c r="D12" s="16">
        <f t="shared" si="1"/>
      </c>
      <c r="E12" s="17">
        <f t="shared" si="2"/>
      </c>
      <c r="F12" s="25"/>
    </row>
    <row r="13" spans="1:6" ht="19.5" customHeight="1">
      <c r="A13" s="18"/>
      <c r="B13" s="19"/>
      <c r="C13" s="20">
        <f t="shared" si="0"/>
      </c>
      <c r="D13" s="20">
        <f t="shared" si="1"/>
      </c>
      <c r="E13" s="22">
        <f t="shared" si="2"/>
      </c>
      <c r="F13" s="26"/>
    </row>
    <row r="14" spans="1:6" ht="19.5" customHeight="1">
      <c r="A14" s="14"/>
      <c r="B14" s="15"/>
      <c r="C14" s="16">
        <f t="shared" si="0"/>
      </c>
      <c r="D14" s="16">
        <f t="shared" si="1"/>
      </c>
      <c r="E14" s="17">
        <f t="shared" si="2"/>
      </c>
      <c r="F14" s="25"/>
    </row>
    <row r="15" spans="1:6" ht="19.5" customHeight="1" hidden="1">
      <c r="A15" s="18"/>
      <c r="B15" s="19"/>
      <c r="C15" s="20">
        <f t="shared" si="0"/>
      </c>
      <c r="D15" s="20">
        <f t="shared" si="1"/>
      </c>
      <c r="E15" s="22">
        <f t="shared" si="2"/>
      </c>
      <c r="F15" s="26"/>
    </row>
    <row r="16" spans="1:6" ht="19.5" customHeight="1" hidden="1">
      <c r="A16" s="14"/>
      <c r="B16" s="15"/>
      <c r="C16" s="16">
        <f t="shared" si="0"/>
      </c>
      <c r="D16" s="16">
        <f t="shared" si="1"/>
      </c>
      <c r="E16" s="17">
        <f t="shared" si="2"/>
      </c>
      <c r="F16" s="25"/>
    </row>
    <row r="17" spans="1:6" ht="19.5" customHeight="1" hidden="1">
      <c r="A17" s="18"/>
      <c r="B17" s="19"/>
      <c r="C17" s="20">
        <f t="shared" si="0"/>
      </c>
      <c r="D17" s="20">
        <f t="shared" si="1"/>
      </c>
      <c r="E17" s="22">
        <f t="shared" si="2"/>
      </c>
      <c r="F17" s="26"/>
    </row>
    <row r="18" spans="1:6" ht="19.5" customHeight="1" hidden="1">
      <c r="A18" s="14"/>
      <c r="B18" s="15"/>
      <c r="C18" s="16">
        <f t="shared" si="0"/>
      </c>
      <c r="D18" s="16">
        <f t="shared" si="1"/>
      </c>
      <c r="E18" s="17">
        <f t="shared" si="2"/>
      </c>
      <c r="F18" s="25"/>
    </row>
    <row r="19" spans="1:6" ht="19.5" customHeight="1" hidden="1">
      <c r="A19" s="18"/>
      <c r="B19" s="19"/>
      <c r="C19" s="20">
        <f t="shared" si="0"/>
      </c>
      <c r="D19" s="20">
        <f t="shared" si="1"/>
      </c>
      <c r="E19" s="22">
        <f t="shared" si="2"/>
      </c>
      <c r="F19" s="26"/>
    </row>
    <row r="20" spans="1:6" ht="19.5" customHeight="1" hidden="1">
      <c r="A20" s="14"/>
      <c r="B20" s="15"/>
      <c r="C20" s="16">
        <f t="shared" si="0"/>
      </c>
      <c r="D20" s="16">
        <f t="shared" si="1"/>
      </c>
      <c r="E20" s="17">
        <f t="shared" si="2"/>
      </c>
      <c r="F20" s="25"/>
    </row>
    <row r="21" spans="1:6" ht="19.5" customHeight="1" hidden="1">
      <c r="A21" s="18"/>
      <c r="B21" s="19"/>
      <c r="C21" s="20">
        <f t="shared" si="0"/>
      </c>
      <c r="D21" s="20">
        <f t="shared" si="1"/>
      </c>
      <c r="E21" s="22">
        <f t="shared" si="2"/>
      </c>
      <c r="F21" s="26"/>
    </row>
    <row r="22" spans="1:6" ht="19.5" customHeight="1" hidden="1">
      <c r="A22" s="14"/>
      <c r="B22" s="15"/>
      <c r="C22" s="16">
        <f t="shared" si="0"/>
      </c>
      <c r="D22" s="16">
        <f t="shared" si="1"/>
      </c>
      <c r="E22" s="17">
        <f t="shared" si="2"/>
      </c>
      <c r="F22" s="25"/>
    </row>
    <row r="23" spans="1:6" ht="19.5" customHeight="1" hidden="1">
      <c r="A23" s="18"/>
      <c r="B23" s="19"/>
      <c r="C23" s="20">
        <f t="shared" si="0"/>
      </c>
      <c r="D23" s="20">
        <f t="shared" si="1"/>
      </c>
      <c r="E23" s="22">
        <f t="shared" si="2"/>
      </c>
      <c r="F23" s="26"/>
    </row>
    <row r="24" spans="1:6" ht="19.5" customHeight="1" hidden="1">
      <c r="A24" s="14"/>
      <c r="B24" s="15"/>
      <c r="C24" s="16">
        <f t="shared" si="0"/>
      </c>
      <c r="D24" s="16">
        <f t="shared" si="1"/>
      </c>
      <c r="E24" s="17">
        <f t="shared" si="2"/>
      </c>
      <c r="F24" s="25"/>
    </row>
    <row r="25" spans="1:6" ht="19.5" customHeight="1" hidden="1">
      <c r="A25" s="18"/>
      <c r="B25" s="19"/>
      <c r="C25" s="20">
        <f t="shared" si="0"/>
      </c>
      <c r="D25" s="20">
        <f t="shared" si="1"/>
      </c>
      <c r="E25" s="22">
        <f t="shared" si="2"/>
      </c>
      <c r="F25" s="26"/>
    </row>
    <row r="26" spans="1:6" ht="19.5" customHeight="1" hidden="1">
      <c r="A26" s="14"/>
      <c r="B26" s="15"/>
      <c r="C26" s="16">
        <f t="shared" si="0"/>
      </c>
      <c r="D26" s="16">
        <f t="shared" si="1"/>
      </c>
      <c r="E26" s="17">
        <f t="shared" si="2"/>
      </c>
      <c r="F26" s="25"/>
    </row>
    <row r="27" spans="1:6" ht="19.5" customHeight="1" hidden="1">
      <c r="A27" s="18"/>
      <c r="B27" s="19"/>
      <c r="C27" s="20">
        <f t="shared" si="0"/>
      </c>
      <c r="D27" s="20">
        <f t="shared" si="1"/>
      </c>
      <c r="E27" s="22">
        <f t="shared" si="2"/>
      </c>
      <c r="F27" s="26"/>
    </row>
    <row r="28" spans="1:6" ht="19.5" customHeight="1" hidden="1">
      <c r="A28" s="14"/>
      <c r="B28" s="15"/>
      <c r="C28" s="16">
        <f t="shared" si="0"/>
      </c>
      <c r="D28" s="16">
        <f t="shared" si="1"/>
      </c>
      <c r="E28" s="17">
        <f t="shared" si="2"/>
      </c>
      <c r="F28" s="25"/>
    </row>
    <row r="29" spans="1:6" ht="19.5" customHeight="1" hidden="1">
      <c r="A29" s="18"/>
      <c r="B29" s="19"/>
      <c r="C29" s="20">
        <f t="shared" si="0"/>
      </c>
      <c r="D29" s="20">
        <f t="shared" si="1"/>
      </c>
      <c r="E29" s="22">
        <f t="shared" si="2"/>
      </c>
      <c r="F29" s="26"/>
    </row>
    <row r="30" spans="1:6" ht="19.5" customHeight="1" hidden="1">
      <c r="A30" s="14"/>
      <c r="B30" s="15"/>
      <c r="C30" s="16">
        <f t="shared" si="0"/>
      </c>
      <c r="D30" s="16">
        <f t="shared" si="1"/>
      </c>
      <c r="E30" s="17">
        <f t="shared" si="2"/>
      </c>
      <c r="F30" s="25"/>
    </row>
    <row r="31" spans="1:6" ht="19.5" customHeight="1" hidden="1">
      <c r="A31" s="18"/>
      <c r="B31" s="19"/>
      <c r="C31" s="20">
        <f t="shared" si="0"/>
      </c>
      <c r="D31" s="20">
        <f t="shared" si="1"/>
      </c>
      <c r="E31" s="22">
        <f t="shared" si="2"/>
      </c>
      <c r="F31" s="26"/>
    </row>
    <row r="32" spans="1:6" ht="19.5" customHeight="1" hidden="1">
      <c r="A32" s="14"/>
      <c r="B32" s="15"/>
      <c r="C32" s="16">
        <f t="shared" si="0"/>
      </c>
      <c r="D32" s="16">
        <f t="shared" si="1"/>
      </c>
      <c r="E32" s="17">
        <f t="shared" si="2"/>
      </c>
      <c r="F32" s="25"/>
    </row>
    <row r="33" spans="1:6" ht="19.5" customHeight="1" hidden="1">
      <c r="A33" s="18"/>
      <c r="B33" s="19"/>
      <c r="C33" s="20">
        <f t="shared" si="0"/>
      </c>
      <c r="D33" s="20">
        <f t="shared" si="1"/>
      </c>
      <c r="E33" s="22">
        <f t="shared" si="2"/>
      </c>
      <c r="F33" s="26"/>
    </row>
    <row r="34" spans="1:6" ht="19.5" customHeight="1" hidden="1">
      <c r="A34" s="14"/>
      <c r="B34" s="15"/>
      <c r="C34" s="16">
        <f t="shared" si="0"/>
      </c>
      <c r="D34" s="16">
        <f t="shared" si="1"/>
      </c>
      <c r="E34" s="17">
        <f t="shared" si="2"/>
      </c>
      <c r="F34" s="25"/>
    </row>
    <row r="35" spans="1:6" ht="19.5" customHeight="1" hidden="1">
      <c r="A35" s="18"/>
      <c r="B35" s="19"/>
      <c r="C35" s="20">
        <f t="shared" si="0"/>
      </c>
      <c r="D35" s="20">
        <f t="shared" si="1"/>
      </c>
      <c r="E35" s="22">
        <f t="shared" si="2"/>
      </c>
      <c r="F35" s="26"/>
    </row>
    <row r="36" spans="1:6" ht="19.5" customHeight="1" hidden="1">
      <c r="A36" s="14"/>
      <c r="B36" s="15"/>
      <c r="C36" s="16">
        <f t="shared" si="0"/>
      </c>
      <c r="D36" s="16">
        <f t="shared" si="1"/>
      </c>
      <c r="E36" s="17">
        <f t="shared" si="2"/>
      </c>
      <c r="F36" s="25"/>
    </row>
    <row r="37" spans="1:6" ht="19.5" customHeight="1" hidden="1">
      <c r="A37" s="18"/>
      <c r="B37" s="19"/>
      <c r="C37" s="20">
        <f t="shared" si="0"/>
      </c>
      <c r="D37" s="20">
        <f t="shared" si="1"/>
      </c>
      <c r="E37" s="22">
        <f t="shared" si="2"/>
      </c>
      <c r="F37" s="26"/>
    </row>
    <row r="38" spans="1:6" ht="19.5" customHeight="1" hidden="1">
      <c r="A38" s="14"/>
      <c r="B38" s="15"/>
      <c r="C38" s="16">
        <f t="shared" si="0"/>
      </c>
      <c r="D38" s="16">
        <f t="shared" si="1"/>
      </c>
      <c r="E38" s="17">
        <f t="shared" si="2"/>
      </c>
      <c r="F38" s="25"/>
    </row>
    <row r="39" spans="1:6" ht="19.5" customHeight="1" hidden="1">
      <c r="A39" s="18"/>
      <c r="B39" s="19"/>
      <c r="C39" s="20">
        <f t="shared" si="0"/>
      </c>
      <c r="D39" s="20">
        <f t="shared" si="1"/>
      </c>
      <c r="E39" s="22">
        <f t="shared" si="2"/>
      </c>
      <c r="F39" s="26"/>
    </row>
    <row r="40" spans="1:6" ht="19.5" customHeight="1" hidden="1">
      <c r="A40" s="14"/>
      <c r="B40" s="15"/>
      <c r="C40" s="16">
        <f t="shared" si="0"/>
      </c>
      <c r="D40" s="16">
        <f t="shared" si="1"/>
      </c>
      <c r="E40" s="17">
        <f t="shared" si="2"/>
      </c>
      <c r="F40" s="25"/>
    </row>
  </sheetData>
  <sheetProtection/>
  <mergeCells count="4">
    <mergeCell ref="A3:C3"/>
    <mergeCell ref="D3:E3"/>
    <mergeCell ref="A5:C5"/>
    <mergeCell ref="B1:F1"/>
  </mergeCells>
  <conditionalFormatting sqref="A7:A40 C7:F40">
    <cfRule type="expression" priority="2" dxfId="2" stopIfTrue="1">
      <formula>OR($A7="NP",$A7="Exc")</formula>
    </cfRule>
    <cfRule type="expression" priority="3" dxfId="1" stopIfTrue="1">
      <formula>$E7=1</formula>
    </cfRule>
  </conditionalFormatting>
  <conditionalFormatting sqref="B7:B40">
    <cfRule type="expression" priority="1" dxfId="0" stopIfTrue="1">
      <formula>COUNTIF(B$7:B7,B7)&gt;1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horizontalDpi="300" verticalDpi="300" orientation="portrait" paperSize="9" scale="90" r:id="rId2"/>
  <headerFooter alignWithMargins="0">
    <oddFooter>&amp;L&amp;8&amp;F&amp;R&amp;8&amp;A - page &amp;P/&amp;N</oddFooter>
  </headerFooter>
  <rowBreaks count="1" manualBreakCount="1">
    <brk id="40" max="255" man="1"/>
  </rowBreaks>
  <colBreaks count="1" manualBreakCount="1">
    <brk id="6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zoomScalePageLayoutView="0" workbookViewId="0" topLeftCell="A1">
      <selection activeCell="A3" sqref="A3:C3"/>
    </sheetView>
  </sheetViews>
  <sheetFormatPr defaultColWidth="11.421875" defaultRowHeight="12.75"/>
  <cols>
    <col min="1" max="2" width="5.7109375" style="0" customWidth="1"/>
    <col min="3" max="3" width="35.7109375" style="0" customWidth="1"/>
    <col min="4" max="4" width="25.7109375" style="0" customWidth="1"/>
    <col min="5" max="6" width="10.7109375" style="0" customWidth="1"/>
  </cols>
  <sheetData>
    <row r="1" spans="1:6" ht="49.5" customHeight="1">
      <c r="A1" s="1"/>
      <c r="B1" s="100" t="s">
        <v>97</v>
      </c>
      <c r="C1" s="100"/>
      <c r="D1" s="100"/>
      <c r="E1" s="100"/>
      <c r="F1" s="101"/>
    </row>
    <row r="2" ht="15" customHeight="1"/>
    <row r="3" spans="1:6" ht="30" customHeight="1">
      <c r="A3" s="102" t="s">
        <v>96</v>
      </c>
      <c r="B3" s="103"/>
      <c r="C3" s="103"/>
      <c r="D3" s="106">
        <v>41427</v>
      </c>
      <c r="E3" s="106"/>
      <c r="F3" s="2"/>
    </row>
    <row r="4" ht="15" customHeight="1">
      <c r="F4" s="27" t="s">
        <v>19</v>
      </c>
    </row>
    <row r="5" spans="1:6" ht="24.75" customHeight="1">
      <c r="A5" s="96" t="s">
        <v>14</v>
      </c>
      <c r="B5" s="97"/>
      <c r="C5" s="97"/>
      <c r="D5" s="4" t="s">
        <v>11</v>
      </c>
      <c r="E5" s="5">
        <v>0</v>
      </c>
      <c r="F5" s="3"/>
    </row>
    <row r="6" spans="1:6" ht="16.5" customHeight="1" thickBot="1">
      <c r="A6" s="6" t="s">
        <v>0</v>
      </c>
      <c r="B6" s="7" t="s">
        <v>3</v>
      </c>
      <c r="C6" s="8" t="s">
        <v>4</v>
      </c>
      <c r="D6" s="8" t="s">
        <v>1</v>
      </c>
      <c r="E6" s="7" t="s">
        <v>2</v>
      </c>
      <c r="F6" s="9" t="s">
        <v>7</v>
      </c>
    </row>
    <row r="7" spans="1:6" ht="19.5" customHeight="1">
      <c r="A7" s="10">
        <v>1</v>
      </c>
      <c r="B7" s="11"/>
      <c r="C7" s="12">
        <f aca="true" t="shared" si="0" ref="C7:C40">IF(ISBLANK(B7),"",VLOOKUP(B7,AF_3039,2,FALSE))</f>
      </c>
      <c r="D7" s="12">
        <f aca="true" t="shared" si="1" ref="D7:D40">IF(ISBLANK(B7),"",VLOOKUP(B7,AF_3039,3,FALSE))</f>
      </c>
      <c r="E7" s="13">
        <f aca="true" t="shared" si="2" ref="E7:E40">IF(ISBLANK(B7),"",VLOOKUP(B7,AF_3039,4,FALSE))</f>
      </c>
      <c r="F7" s="24"/>
    </row>
    <row r="8" spans="1:6" ht="19.5" customHeight="1">
      <c r="A8" s="14">
        <v>2</v>
      </c>
      <c r="B8" s="15"/>
      <c r="C8" s="16">
        <f t="shared" si="0"/>
      </c>
      <c r="D8" s="16">
        <f t="shared" si="1"/>
      </c>
      <c r="E8" s="17">
        <f t="shared" si="2"/>
      </c>
      <c r="F8" s="25"/>
    </row>
    <row r="9" spans="1:6" ht="19.5" customHeight="1">
      <c r="A9" s="18">
        <v>3</v>
      </c>
      <c r="B9" s="19"/>
      <c r="C9" s="20">
        <f t="shared" si="0"/>
      </c>
      <c r="D9" s="21">
        <f t="shared" si="1"/>
      </c>
      <c r="E9" s="23">
        <f t="shared" si="2"/>
      </c>
      <c r="F9" s="26"/>
    </row>
    <row r="10" spans="1:6" ht="19.5" customHeight="1">
      <c r="A10" s="14"/>
      <c r="B10" s="15"/>
      <c r="C10" s="16">
        <f t="shared" si="0"/>
      </c>
      <c r="D10" s="16">
        <f t="shared" si="1"/>
      </c>
      <c r="E10" s="17">
        <f t="shared" si="2"/>
      </c>
      <c r="F10" s="25"/>
    </row>
    <row r="11" spans="1:6" ht="19.5" customHeight="1">
      <c r="A11" s="18"/>
      <c r="B11" s="19"/>
      <c r="C11" s="20">
        <f t="shared" si="0"/>
      </c>
      <c r="D11" s="20">
        <f t="shared" si="1"/>
      </c>
      <c r="E11" s="22">
        <f t="shared" si="2"/>
      </c>
      <c r="F11" s="26"/>
    </row>
    <row r="12" spans="1:6" ht="19.5" customHeight="1">
      <c r="A12" s="14"/>
      <c r="B12" s="15"/>
      <c r="C12" s="16">
        <f t="shared" si="0"/>
      </c>
      <c r="D12" s="16">
        <f t="shared" si="1"/>
      </c>
      <c r="E12" s="17">
        <f t="shared" si="2"/>
      </c>
      <c r="F12" s="25"/>
    </row>
    <row r="13" spans="1:6" ht="19.5" customHeight="1">
      <c r="A13" s="18"/>
      <c r="B13" s="19"/>
      <c r="C13" s="20">
        <f t="shared" si="0"/>
      </c>
      <c r="D13" s="20">
        <f t="shared" si="1"/>
      </c>
      <c r="E13" s="22">
        <f t="shared" si="2"/>
      </c>
      <c r="F13" s="26"/>
    </row>
    <row r="14" spans="1:6" ht="19.5" customHeight="1">
      <c r="A14" s="14"/>
      <c r="B14" s="15"/>
      <c r="C14" s="16">
        <f t="shared" si="0"/>
      </c>
      <c r="D14" s="16">
        <f t="shared" si="1"/>
      </c>
      <c r="E14" s="17">
        <f t="shared" si="2"/>
      </c>
      <c r="F14" s="25"/>
    </row>
    <row r="15" spans="1:6" ht="19.5" customHeight="1" hidden="1">
      <c r="A15" s="18"/>
      <c r="B15" s="19"/>
      <c r="C15" s="20">
        <f t="shared" si="0"/>
      </c>
      <c r="D15" s="20">
        <f t="shared" si="1"/>
      </c>
      <c r="E15" s="22">
        <f t="shared" si="2"/>
      </c>
      <c r="F15" s="26"/>
    </row>
    <row r="16" spans="1:6" ht="19.5" customHeight="1" hidden="1">
      <c r="A16" s="14"/>
      <c r="B16" s="15"/>
      <c r="C16" s="16">
        <f t="shared" si="0"/>
      </c>
      <c r="D16" s="16">
        <f t="shared" si="1"/>
      </c>
      <c r="E16" s="17">
        <f t="shared" si="2"/>
      </c>
      <c r="F16" s="25"/>
    </row>
    <row r="17" spans="1:6" ht="19.5" customHeight="1" hidden="1">
      <c r="A17" s="18"/>
      <c r="B17" s="19"/>
      <c r="C17" s="20">
        <f t="shared" si="0"/>
      </c>
      <c r="D17" s="20">
        <f t="shared" si="1"/>
      </c>
      <c r="E17" s="22">
        <f t="shared" si="2"/>
      </c>
      <c r="F17" s="26"/>
    </row>
    <row r="18" spans="1:6" ht="19.5" customHeight="1" hidden="1">
      <c r="A18" s="14"/>
      <c r="B18" s="15"/>
      <c r="C18" s="16">
        <f t="shared" si="0"/>
      </c>
      <c r="D18" s="16">
        <f t="shared" si="1"/>
      </c>
      <c r="E18" s="17">
        <f t="shared" si="2"/>
      </c>
      <c r="F18" s="25"/>
    </row>
    <row r="19" spans="1:6" ht="19.5" customHeight="1" hidden="1">
      <c r="A19" s="18"/>
      <c r="B19" s="19"/>
      <c r="C19" s="20">
        <f t="shared" si="0"/>
      </c>
      <c r="D19" s="20">
        <f t="shared" si="1"/>
      </c>
      <c r="E19" s="22">
        <f t="shared" si="2"/>
      </c>
      <c r="F19" s="26"/>
    </row>
    <row r="20" spans="1:6" ht="19.5" customHeight="1" hidden="1">
      <c r="A20" s="14"/>
      <c r="B20" s="15"/>
      <c r="C20" s="16">
        <f t="shared" si="0"/>
      </c>
      <c r="D20" s="16">
        <f t="shared" si="1"/>
      </c>
      <c r="E20" s="17">
        <f t="shared" si="2"/>
      </c>
      <c r="F20" s="25"/>
    </row>
    <row r="21" spans="1:6" ht="19.5" customHeight="1" hidden="1">
      <c r="A21" s="18"/>
      <c r="B21" s="19"/>
      <c r="C21" s="20">
        <f t="shared" si="0"/>
      </c>
      <c r="D21" s="20">
        <f t="shared" si="1"/>
      </c>
      <c r="E21" s="22">
        <f t="shared" si="2"/>
      </c>
      <c r="F21" s="26"/>
    </row>
    <row r="22" spans="1:6" ht="19.5" customHeight="1" hidden="1">
      <c r="A22" s="14"/>
      <c r="B22" s="15"/>
      <c r="C22" s="16">
        <f t="shared" si="0"/>
      </c>
      <c r="D22" s="16">
        <f t="shared" si="1"/>
      </c>
      <c r="E22" s="17">
        <f t="shared" si="2"/>
      </c>
      <c r="F22" s="25"/>
    </row>
    <row r="23" spans="1:6" ht="19.5" customHeight="1" hidden="1">
      <c r="A23" s="18"/>
      <c r="B23" s="19"/>
      <c r="C23" s="20">
        <f t="shared" si="0"/>
      </c>
      <c r="D23" s="20">
        <f t="shared" si="1"/>
      </c>
      <c r="E23" s="22">
        <f t="shared" si="2"/>
      </c>
      <c r="F23" s="26"/>
    </row>
    <row r="24" spans="1:6" ht="19.5" customHeight="1" hidden="1">
      <c r="A24" s="14"/>
      <c r="B24" s="15"/>
      <c r="C24" s="16">
        <f t="shared" si="0"/>
      </c>
      <c r="D24" s="16">
        <f t="shared" si="1"/>
      </c>
      <c r="E24" s="17">
        <f t="shared" si="2"/>
      </c>
      <c r="F24" s="25"/>
    </row>
    <row r="25" spans="1:6" ht="19.5" customHeight="1" hidden="1">
      <c r="A25" s="18"/>
      <c r="B25" s="19"/>
      <c r="C25" s="20">
        <f t="shared" si="0"/>
      </c>
      <c r="D25" s="20">
        <f t="shared" si="1"/>
      </c>
      <c r="E25" s="22">
        <f t="shared" si="2"/>
      </c>
      <c r="F25" s="26"/>
    </row>
    <row r="26" spans="1:6" ht="19.5" customHeight="1" hidden="1">
      <c r="A26" s="14"/>
      <c r="B26" s="15"/>
      <c r="C26" s="16">
        <f t="shared" si="0"/>
      </c>
      <c r="D26" s="16">
        <f t="shared" si="1"/>
      </c>
      <c r="E26" s="17">
        <f t="shared" si="2"/>
      </c>
      <c r="F26" s="25"/>
    </row>
    <row r="27" spans="1:6" ht="19.5" customHeight="1" hidden="1">
      <c r="A27" s="18"/>
      <c r="B27" s="19"/>
      <c r="C27" s="20">
        <f t="shared" si="0"/>
      </c>
      <c r="D27" s="20">
        <f t="shared" si="1"/>
      </c>
      <c r="E27" s="22">
        <f t="shared" si="2"/>
      </c>
      <c r="F27" s="26"/>
    </row>
    <row r="28" spans="1:6" ht="19.5" customHeight="1" hidden="1">
      <c r="A28" s="14"/>
      <c r="B28" s="15"/>
      <c r="C28" s="16">
        <f t="shared" si="0"/>
      </c>
      <c r="D28" s="16">
        <f t="shared" si="1"/>
      </c>
      <c r="E28" s="17">
        <f t="shared" si="2"/>
      </c>
      <c r="F28" s="25"/>
    </row>
    <row r="29" spans="1:6" ht="19.5" customHeight="1" hidden="1">
      <c r="A29" s="18"/>
      <c r="B29" s="19"/>
      <c r="C29" s="20">
        <f t="shared" si="0"/>
      </c>
      <c r="D29" s="20">
        <f t="shared" si="1"/>
      </c>
      <c r="E29" s="22">
        <f t="shared" si="2"/>
      </c>
      <c r="F29" s="26"/>
    </row>
    <row r="30" spans="1:6" ht="19.5" customHeight="1" hidden="1">
      <c r="A30" s="14"/>
      <c r="B30" s="15"/>
      <c r="C30" s="16">
        <f t="shared" si="0"/>
      </c>
      <c r="D30" s="16">
        <f t="shared" si="1"/>
      </c>
      <c r="E30" s="17">
        <f t="shared" si="2"/>
      </c>
      <c r="F30" s="25"/>
    </row>
    <row r="31" spans="1:6" ht="19.5" customHeight="1" hidden="1">
      <c r="A31" s="18"/>
      <c r="B31" s="19"/>
      <c r="C31" s="20">
        <f t="shared" si="0"/>
      </c>
      <c r="D31" s="20">
        <f t="shared" si="1"/>
      </c>
      <c r="E31" s="22">
        <f t="shared" si="2"/>
      </c>
      <c r="F31" s="26"/>
    </row>
    <row r="32" spans="1:6" ht="19.5" customHeight="1" hidden="1">
      <c r="A32" s="14"/>
      <c r="B32" s="15"/>
      <c r="C32" s="16">
        <f t="shared" si="0"/>
      </c>
      <c r="D32" s="16">
        <f t="shared" si="1"/>
      </c>
      <c r="E32" s="17">
        <f t="shared" si="2"/>
      </c>
      <c r="F32" s="25"/>
    </row>
    <row r="33" spans="1:6" ht="19.5" customHeight="1" hidden="1">
      <c r="A33" s="18"/>
      <c r="B33" s="19"/>
      <c r="C33" s="20">
        <f t="shared" si="0"/>
      </c>
      <c r="D33" s="20">
        <f t="shared" si="1"/>
      </c>
      <c r="E33" s="22">
        <f t="shared" si="2"/>
      </c>
      <c r="F33" s="26"/>
    </row>
    <row r="34" spans="1:6" ht="19.5" customHeight="1" hidden="1">
      <c r="A34" s="14"/>
      <c r="B34" s="15"/>
      <c r="C34" s="16">
        <f t="shared" si="0"/>
      </c>
      <c r="D34" s="16">
        <f t="shared" si="1"/>
      </c>
      <c r="E34" s="17">
        <f t="shared" si="2"/>
      </c>
      <c r="F34" s="25"/>
    </row>
    <row r="35" spans="1:6" ht="19.5" customHeight="1" hidden="1">
      <c r="A35" s="18"/>
      <c r="B35" s="19"/>
      <c r="C35" s="20">
        <f t="shared" si="0"/>
      </c>
      <c r="D35" s="20">
        <f t="shared" si="1"/>
      </c>
      <c r="E35" s="22">
        <f t="shared" si="2"/>
      </c>
      <c r="F35" s="26"/>
    </row>
    <row r="36" spans="1:6" ht="19.5" customHeight="1" hidden="1">
      <c r="A36" s="14"/>
      <c r="B36" s="15"/>
      <c r="C36" s="16">
        <f t="shared" si="0"/>
      </c>
      <c r="D36" s="16">
        <f t="shared" si="1"/>
      </c>
      <c r="E36" s="17">
        <f t="shared" si="2"/>
      </c>
      <c r="F36" s="25"/>
    </row>
    <row r="37" spans="1:6" ht="19.5" customHeight="1" hidden="1">
      <c r="A37" s="18"/>
      <c r="B37" s="19"/>
      <c r="C37" s="20">
        <f t="shared" si="0"/>
      </c>
      <c r="D37" s="20">
        <f t="shared" si="1"/>
      </c>
      <c r="E37" s="22">
        <f t="shared" si="2"/>
      </c>
      <c r="F37" s="26"/>
    </row>
    <row r="38" spans="1:6" ht="19.5" customHeight="1" hidden="1">
      <c r="A38" s="14"/>
      <c r="B38" s="15"/>
      <c r="C38" s="16">
        <f t="shared" si="0"/>
      </c>
      <c r="D38" s="16">
        <f t="shared" si="1"/>
      </c>
      <c r="E38" s="17">
        <f t="shared" si="2"/>
      </c>
      <c r="F38" s="25"/>
    </row>
    <row r="39" spans="1:6" ht="19.5" customHeight="1" hidden="1">
      <c r="A39" s="18"/>
      <c r="B39" s="19"/>
      <c r="C39" s="20">
        <f t="shared" si="0"/>
      </c>
      <c r="D39" s="20">
        <f t="shared" si="1"/>
      </c>
      <c r="E39" s="22">
        <f t="shared" si="2"/>
      </c>
      <c r="F39" s="26"/>
    </row>
    <row r="40" spans="1:6" ht="19.5" customHeight="1" hidden="1">
      <c r="A40" s="14"/>
      <c r="B40" s="15"/>
      <c r="C40" s="16">
        <f t="shared" si="0"/>
      </c>
      <c r="D40" s="16">
        <f t="shared" si="1"/>
      </c>
      <c r="E40" s="17">
        <f t="shared" si="2"/>
      </c>
      <c r="F40" s="25"/>
    </row>
  </sheetData>
  <sheetProtection/>
  <mergeCells count="4">
    <mergeCell ref="A3:C3"/>
    <mergeCell ref="D3:E3"/>
    <mergeCell ref="A5:C5"/>
    <mergeCell ref="B1:F1"/>
  </mergeCells>
  <conditionalFormatting sqref="A7:A40 C7:F40">
    <cfRule type="expression" priority="2" dxfId="2" stopIfTrue="1">
      <formula>OR($A7="NP",$A7="Exc")</formula>
    </cfRule>
    <cfRule type="expression" priority="3" dxfId="1" stopIfTrue="1">
      <formula>$E7=1</formula>
    </cfRule>
  </conditionalFormatting>
  <conditionalFormatting sqref="B7:B40">
    <cfRule type="expression" priority="1" dxfId="0" stopIfTrue="1">
      <formula>COUNTIF(B$7:B7,B7)&gt;1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horizontalDpi="300" verticalDpi="300" orientation="portrait" paperSize="9" scale="90" r:id="rId2"/>
  <headerFooter alignWithMargins="0">
    <oddFooter>&amp;L&amp;8&amp;F&amp;R&amp;8&amp;A - page &amp;P/&amp;N</oddFooter>
  </headerFooter>
  <rowBreaks count="1" manualBreakCount="1">
    <brk id="40" max="255" man="1"/>
  </rowBreaks>
  <colBreaks count="1" manualBreakCount="1">
    <brk id="6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zoomScalePageLayoutView="0" workbookViewId="0" topLeftCell="A1">
      <selection activeCell="A3" sqref="A3:C3"/>
    </sheetView>
  </sheetViews>
  <sheetFormatPr defaultColWidth="11.421875" defaultRowHeight="12.75"/>
  <cols>
    <col min="1" max="2" width="5.7109375" style="0" customWidth="1"/>
    <col min="3" max="3" width="35.7109375" style="0" customWidth="1"/>
    <col min="4" max="4" width="25.7109375" style="0" customWidth="1"/>
    <col min="5" max="6" width="10.7109375" style="0" customWidth="1"/>
  </cols>
  <sheetData>
    <row r="1" spans="1:6" ht="49.5" customHeight="1">
      <c r="A1" s="1"/>
      <c r="B1" s="100" t="s">
        <v>97</v>
      </c>
      <c r="C1" s="100"/>
      <c r="D1" s="100"/>
      <c r="E1" s="100"/>
      <c r="F1" s="101"/>
    </row>
    <row r="2" ht="15" customHeight="1"/>
    <row r="3" spans="1:6" ht="30" customHeight="1">
      <c r="A3" s="102" t="s">
        <v>96</v>
      </c>
      <c r="B3" s="103"/>
      <c r="C3" s="103"/>
      <c r="D3" s="106">
        <v>41427</v>
      </c>
      <c r="E3" s="106"/>
      <c r="F3" s="2"/>
    </row>
    <row r="4" ht="15" customHeight="1">
      <c r="F4" s="27" t="s">
        <v>19</v>
      </c>
    </row>
    <row r="5" spans="1:6" ht="24.75" customHeight="1">
      <c r="A5" s="96" t="s">
        <v>15</v>
      </c>
      <c r="B5" s="97"/>
      <c r="C5" s="97"/>
      <c r="D5" s="4" t="s">
        <v>11</v>
      </c>
      <c r="E5" s="5">
        <v>3</v>
      </c>
      <c r="F5" s="3"/>
    </row>
    <row r="6" spans="1:6" ht="16.5" customHeight="1" thickBot="1">
      <c r="A6" s="6" t="s">
        <v>0</v>
      </c>
      <c r="B6" s="7" t="s">
        <v>3</v>
      </c>
      <c r="C6" s="8" t="s">
        <v>4</v>
      </c>
      <c r="D6" s="8" t="s">
        <v>1</v>
      </c>
      <c r="E6" s="7" t="s">
        <v>2</v>
      </c>
      <c r="F6" s="9" t="s">
        <v>7</v>
      </c>
    </row>
    <row r="7" spans="1:6" ht="19.5" customHeight="1">
      <c r="A7" s="10">
        <v>1</v>
      </c>
      <c r="B7" s="11">
        <v>103</v>
      </c>
      <c r="C7" s="12" t="str">
        <f aca="true" t="shared" si="0" ref="C7:C40">IF(ISBLANK(B7),"",VLOOKUP(B7,AF_40,2,FALSE))</f>
        <v>GARDETTE Brigitte</v>
      </c>
      <c r="D7" s="12" t="str">
        <f aca="true" t="shared" si="1" ref="D7:D40">IF(ISBLANK(B7),"",VLOOKUP(B7,AF_40,3,FALSE))</f>
        <v>Team des Dombes</v>
      </c>
      <c r="E7" s="13">
        <f aca="true" t="shared" si="2" ref="E7:E40">IF(ISBLANK(B7),"",VLOOKUP(B7,AF_40,4,FALSE))</f>
        <v>1</v>
      </c>
      <c r="F7" s="24"/>
    </row>
    <row r="8" spans="1:6" ht="19.5" customHeight="1">
      <c r="A8" s="14">
        <v>2</v>
      </c>
      <c r="B8" s="15">
        <v>104</v>
      </c>
      <c r="C8" s="16" t="str">
        <f t="shared" si="0"/>
        <v>RUBERTI Mireille</v>
      </c>
      <c r="D8" s="16" t="str">
        <f t="shared" si="1"/>
        <v>C.C. Châtillon</v>
      </c>
      <c r="E8" s="17">
        <f t="shared" si="2"/>
        <v>1</v>
      </c>
      <c r="F8" s="25"/>
    </row>
    <row r="9" spans="1:6" ht="19.5" customHeight="1">
      <c r="A9" s="18">
        <v>3</v>
      </c>
      <c r="B9" s="19">
        <v>105</v>
      </c>
      <c r="C9" s="20" t="str">
        <f t="shared" si="0"/>
        <v>SABATIER Laurence</v>
      </c>
      <c r="D9" s="21" t="str">
        <f t="shared" si="1"/>
        <v>V.C Froges Villars Bonnot</v>
      </c>
      <c r="E9" s="23">
        <f t="shared" si="2"/>
        <v>38</v>
      </c>
      <c r="F9" s="26"/>
    </row>
    <row r="10" spans="1:6" ht="19.5" customHeight="1">
      <c r="A10" s="14"/>
      <c r="B10" s="15"/>
      <c r="C10" s="16">
        <f t="shared" si="0"/>
      </c>
      <c r="D10" s="16">
        <f t="shared" si="1"/>
      </c>
      <c r="E10" s="17">
        <f t="shared" si="2"/>
      </c>
      <c r="F10" s="25"/>
    </row>
    <row r="11" spans="1:6" ht="19.5" customHeight="1">
      <c r="A11" s="18"/>
      <c r="B11" s="19"/>
      <c r="C11" s="20">
        <f t="shared" si="0"/>
      </c>
      <c r="D11" s="20">
        <f t="shared" si="1"/>
      </c>
      <c r="E11" s="22">
        <f t="shared" si="2"/>
      </c>
      <c r="F11" s="26"/>
    </row>
    <row r="12" spans="1:6" ht="19.5" customHeight="1">
      <c r="A12" s="14"/>
      <c r="B12" s="15"/>
      <c r="C12" s="16">
        <f t="shared" si="0"/>
      </c>
      <c r="D12" s="16">
        <f t="shared" si="1"/>
      </c>
      <c r="E12" s="17">
        <f t="shared" si="2"/>
      </c>
      <c r="F12" s="25"/>
    </row>
    <row r="13" spans="1:6" ht="19.5" customHeight="1">
      <c r="A13" s="18"/>
      <c r="B13" s="19"/>
      <c r="C13" s="20">
        <f t="shared" si="0"/>
      </c>
      <c r="D13" s="20">
        <f t="shared" si="1"/>
      </c>
      <c r="E13" s="22">
        <f t="shared" si="2"/>
      </c>
      <c r="F13" s="26"/>
    </row>
    <row r="14" spans="1:6" ht="19.5" customHeight="1">
      <c r="A14" s="14"/>
      <c r="B14" s="15"/>
      <c r="C14" s="16">
        <f t="shared" si="0"/>
      </c>
      <c r="D14" s="16">
        <f t="shared" si="1"/>
      </c>
      <c r="E14" s="17">
        <f t="shared" si="2"/>
      </c>
      <c r="F14" s="25"/>
    </row>
    <row r="15" spans="1:6" ht="19.5" customHeight="1" hidden="1">
      <c r="A15" s="18"/>
      <c r="B15" s="19"/>
      <c r="C15" s="20">
        <f t="shared" si="0"/>
      </c>
      <c r="D15" s="20">
        <f t="shared" si="1"/>
      </c>
      <c r="E15" s="22">
        <f t="shared" si="2"/>
      </c>
      <c r="F15" s="26"/>
    </row>
    <row r="16" spans="1:6" ht="19.5" customHeight="1" hidden="1">
      <c r="A16" s="14"/>
      <c r="B16" s="15"/>
      <c r="C16" s="16">
        <f t="shared" si="0"/>
      </c>
      <c r="D16" s="16">
        <f t="shared" si="1"/>
      </c>
      <c r="E16" s="17">
        <f t="shared" si="2"/>
      </c>
      <c r="F16" s="25"/>
    </row>
    <row r="17" spans="1:6" ht="19.5" customHeight="1" hidden="1">
      <c r="A17" s="18"/>
      <c r="B17" s="19"/>
      <c r="C17" s="20">
        <f t="shared" si="0"/>
      </c>
      <c r="D17" s="20">
        <f t="shared" si="1"/>
      </c>
      <c r="E17" s="22">
        <f t="shared" si="2"/>
      </c>
      <c r="F17" s="26"/>
    </row>
    <row r="18" spans="1:6" ht="19.5" customHeight="1" hidden="1">
      <c r="A18" s="14"/>
      <c r="B18" s="15"/>
      <c r="C18" s="16">
        <f t="shared" si="0"/>
      </c>
      <c r="D18" s="16">
        <f t="shared" si="1"/>
      </c>
      <c r="E18" s="17">
        <f t="shared" si="2"/>
      </c>
      <c r="F18" s="25"/>
    </row>
    <row r="19" spans="1:6" ht="19.5" customHeight="1" hidden="1">
      <c r="A19" s="18"/>
      <c r="B19" s="19"/>
      <c r="C19" s="20">
        <f t="shared" si="0"/>
      </c>
      <c r="D19" s="20">
        <f t="shared" si="1"/>
      </c>
      <c r="E19" s="22">
        <f t="shared" si="2"/>
      </c>
      <c r="F19" s="26"/>
    </row>
    <row r="20" spans="1:6" ht="19.5" customHeight="1" hidden="1">
      <c r="A20" s="14"/>
      <c r="B20" s="15"/>
      <c r="C20" s="16">
        <f t="shared" si="0"/>
      </c>
      <c r="D20" s="16">
        <f t="shared" si="1"/>
      </c>
      <c r="E20" s="17">
        <f t="shared" si="2"/>
      </c>
      <c r="F20" s="25"/>
    </row>
    <row r="21" spans="1:6" ht="19.5" customHeight="1" hidden="1">
      <c r="A21" s="18"/>
      <c r="B21" s="19"/>
      <c r="C21" s="20">
        <f t="shared" si="0"/>
      </c>
      <c r="D21" s="20">
        <f t="shared" si="1"/>
      </c>
      <c r="E21" s="22">
        <f t="shared" si="2"/>
      </c>
      <c r="F21" s="26"/>
    </row>
    <row r="22" spans="1:6" ht="19.5" customHeight="1" hidden="1">
      <c r="A22" s="14"/>
      <c r="B22" s="15"/>
      <c r="C22" s="16">
        <f t="shared" si="0"/>
      </c>
      <c r="D22" s="16">
        <f t="shared" si="1"/>
      </c>
      <c r="E22" s="17">
        <f t="shared" si="2"/>
      </c>
      <c r="F22" s="25"/>
    </row>
    <row r="23" spans="1:6" ht="19.5" customHeight="1" hidden="1">
      <c r="A23" s="18"/>
      <c r="B23" s="19"/>
      <c r="C23" s="20">
        <f t="shared" si="0"/>
      </c>
      <c r="D23" s="20">
        <f t="shared" si="1"/>
      </c>
      <c r="E23" s="22">
        <f t="shared" si="2"/>
      </c>
      <c r="F23" s="26"/>
    </row>
    <row r="24" spans="1:6" ht="19.5" customHeight="1" hidden="1">
      <c r="A24" s="14"/>
      <c r="B24" s="15"/>
      <c r="C24" s="16">
        <f t="shared" si="0"/>
      </c>
      <c r="D24" s="16">
        <f t="shared" si="1"/>
      </c>
      <c r="E24" s="17">
        <f t="shared" si="2"/>
      </c>
      <c r="F24" s="25"/>
    </row>
    <row r="25" spans="1:6" ht="19.5" customHeight="1" hidden="1">
      <c r="A25" s="18"/>
      <c r="B25" s="19"/>
      <c r="C25" s="20">
        <f t="shared" si="0"/>
      </c>
      <c r="D25" s="20">
        <f t="shared" si="1"/>
      </c>
      <c r="E25" s="22">
        <f t="shared" si="2"/>
      </c>
      <c r="F25" s="26"/>
    </row>
    <row r="26" spans="1:6" ht="19.5" customHeight="1" hidden="1">
      <c r="A26" s="14"/>
      <c r="B26" s="15"/>
      <c r="C26" s="16">
        <f t="shared" si="0"/>
      </c>
      <c r="D26" s="16">
        <f t="shared" si="1"/>
      </c>
      <c r="E26" s="17">
        <f t="shared" si="2"/>
      </c>
      <c r="F26" s="25"/>
    </row>
    <row r="27" spans="1:6" ht="19.5" customHeight="1" hidden="1">
      <c r="A27" s="18"/>
      <c r="B27" s="19"/>
      <c r="C27" s="20">
        <f t="shared" si="0"/>
      </c>
      <c r="D27" s="20">
        <f t="shared" si="1"/>
      </c>
      <c r="E27" s="22">
        <f t="shared" si="2"/>
      </c>
      <c r="F27" s="26"/>
    </row>
    <row r="28" spans="1:6" ht="19.5" customHeight="1" hidden="1">
      <c r="A28" s="14"/>
      <c r="B28" s="15"/>
      <c r="C28" s="16">
        <f t="shared" si="0"/>
      </c>
      <c r="D28" s="16">
        <f t="shared" si="1"/>
      </c>
      <c r="E28" s="17">
        <f t="shared" si="2"/>
      </c>
      <c r="F28" s="25"/>
    </row>
    <row r="29" spans="1:6" ht="19.5" customHeight="1" hidden="1">
      <c r="A29" s="18"/>
      <c r="B29" s="19"/>
      <c r="C29" s="20">
        <f t="shared" si="0"/>
      </c>
      <c r="D29" s="20">
        <f t="shared" si="1"/>
      </c>
      <c r="E29" s="22">
        <f t="shared" si="2"/>
      </c>
      <c r="F29" s="26"/>
    </row>
    <row r="30" spans="1:6" ht="19.5" customHeight="1" hidden="1">
      <c r="A30" s="14"/>
      <c r="B30" s="15"/>
      <c r="C30" s="16">
        <f t="shared" si="0"/>
      </c>
      <c r="D30" s="16">
        <f t="shared" si="1"/>
      </c>
      <c r="E30" s="17">
        <f t="shared" si="2"/>
      </c>
      <c r="F30" s="25"/>
    </row>
    <row r="31" spans="1:6" ht="19.5" customHeight="1" hidden="1">
      <c r="A31" s="18"/>
      <c r="B31" s="19"/>
      <c r="C31" s="20">
        <f t="shared" si="0"/>
      </c>
      <c r="D31" s="20">
        <f t="shared" si="1"/>
      </c>
      <c r="E31" s="22">
        <f t="shared" si="2"/>
      </c>
      <c r="F31" s="26"/>
    </row>
    <row r="32" spans="1:6" ht="19.5" customHeight="1" hidden="1">
      <c r="A32" s="14"/>
      <c r="B32" s="15"/>
      <c r="C32" s="16">
        <f t="shared" si="0"/>
      </c>
      <c r="D32" s="16">
        <f t="shared" si="1"/>
      </c>
      <c r="E32" s="17">
        <f t="shared" si="2"/>
      </c>
      <c r="F32" s="25"/>
    </row>
    <row r="33" spans="1:6" ht="19.5" customHeight="1" hidden="1">
      <c r="A33" s="18"/>
      <c r="B33" s="19"/>
      <c r="C33" s="20">
        <f t="shared" si="0"/>
      </c>
      <c r="D33" s="20">
        <f t="shared" si="1"/>
      </c>
      <c r="E33" s="22">
        <f t="shared" si="2"/>
      </c>
      <c r="F33" s="26"/>
    </row>
    <row r="34" spans="1:6" ht="19.5" customHeight="1" hidden="1">
      <c r="A34" s="14"/>
      <c r="B34" s="15"/>
      <c r="C34" s="16">
        <f t="shared" si="0"/>
      </c>
      <c r="D34" s="16">
        <f t="shared" si="1"/>
      </c>
      <c r="E34" s="17">
        <f t="shared" si="2"/>
      </c>
      <c r="F34" s="25"/>
    </row>
    <row r="35" spans="1:6" ht="19.5" customHeight="1" hidden="1">
      <c r="A35" s="18"/>
      <c r="B35" s="19"/>
      <c r="C35" s="20">
        <f t="shared" si="0"/>
      </c>
      <c r="D35" s="20">
        <f t="shared" si="1"/>
      </c>
      <c r="E35" s="22">
        <f t="shared" si="2"/>
      </c>
      <c r="F35" s="26"/>
    </row>
    <row r="36" spans="1:6" ht="19.5" customHeight="1" hidden="1">
      <c r="A36" s="14"/>
      <c r="B36" s="15"/>
      <c r="C36" s="16">
        <f t="shared" si="0"/>
      </c>
      <c r="D36" s="16">
        <f t="shared" si="1"/>
      </c>
      <c r="E36" s="17">
        <f t="shared" si="2"/>
      </c>
      <c r="F36" s="25"/>
    </row>
    <row r="37" spans="1:6" ht="19.5" customHeight="1" hidden="1">
      <c r="A37" s="18"/>
      <c r="B37" s="19"/>
      <c r="C37" s="20">
        <f t="shared" si="0"/>
      </c>
      <c r="D37" s="20">
        <f t="shared" si="1"/>
      </c>
      <c r="E37" s="22">
        <f t="shared" si="2"/>
      </c>
      <c r="F37" s="26"/>
    </row>
    <row r="38" spans="1:6" ht="19.5" customHeight="1" hidden="1">
      <c r="A38" s="14"/>
      <c r="B38" s="15"/>
      <c r="C38" s="16">
        <f t="shared" si="0"/>
      </c>
      <c r="D38" s="16">
        <f t="shared" si="1"/>
      </c>
      <c r="E38" s="17">
        <f t="shared" si="2"/>
      </c>
      <c r="F38" s="25"/>
    </row>
    <row r="39" spans="1:6" ht="19.5" customHeight="1" hidden="1">
      <c r="A39" s="18"/>
      <c r="B39" s="19"/>
      <c r="C39" s="20">
        <f t="shared" si="0"/>
      </c>
      <c r="D39" s="20">
        <f t="shared" si="1"/>
      </c>
      <c r="E39" s="22">
        <f t="shared" si="2"/>
      </c>
      <c r="F39" s="26"/>
    </row>
    <row r="40" spans="1:6" ht="19.5" customHeight="1" hidden="1">
      <c r="A40" s="14"/>
      <c r="B40" s="15"/>
      <c r="C40" s="16">
        <f t="shared" si="0"/>
      </c>
      <c r="D40" s="16">
        <f t="shared" si="1"/>
      </c>
      <c r="E40" s="17">
        <f t="shared" si="2"/>
      </c>
      <c r="F40" s="25"/>
    </row>
  </sheetData>
  <sheetProtection/>
  <mergeCells count="4">
    <mergeCell ref="A3:C3"/>
    <mergeCell ref="D3:E3"/>
    <mergeCell ref="A5:C5"/>
    <mergeCell ref="B1:F1"/>
  </mergeCells>
  <conditionalFormatting sqref="A7:A40 C7:F40">
    <cfRule type="expression" priority="2" dxfId="2" stopIfTrue="1">
      <formula>OR($A7="NP",$A7="Exc")</formula>
    </cfRule>
    <cfRule type="expression" priority="3" dxfId="1" stopIfTrue="1">
      <formula>$E7=1</formula>
    </cfRule>
  </conditionalFormatting>
  <conditionalFormatting sqref="B7:B40">
    <cfRule type="expression" priority="1" dxfId="0" stopIfTrue="1">
      <formula>COUNTIF(B$7:B7,B7)&gt;1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horizontalDpi="300" verticalDpi="300" orientation="portrait" paperSize="9" scale="90" r:id="rId2"/>
  <headerFooter alignWithMargins="0">
    <oddFooter>&amp;L&amp;8&amp;F&amp;R&amp;8&amp;A - page &amp;P/&amp;N</oddFooter>
  </headerFooter>
  <rowBreaks count="1" manualBreakCount="1">
    <brk id="40" max="255" man="1"/>
  </rowBreaks>
  <colBreaks count="1" manualBreakCount="1">
    <brk id="6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0"/>
  <sheetViews>
    <sheetView zoomScalePageLayoutView="0" workbookViewId="0" topLeftCell="A1">
      <selection activeCell="A3" sqref="A3:C3"/>
    </sheetView>
  </sheetViews>
  <sheetFormatPr defaultColWidth="11.421875" defaultRowHeight="12.75"/>
  <cols>
    <col min="1" max="2" width="5.7109375" style="0" customWidth="1"/>
    <col min="3" max="3" width="27.7109375" style="0" customWidth="1"/>
    <col min="4" max="4" width="20.7109375" style="0" customWidth="1"/>
    <col min="5" max="5" width="6.7109375" style="0" customWidth="1"/>
    <col min="6" max="6" width="18.7109375" style="0" customWidth="1"/>
    <col min="7" max="7" width="7.7109375" style="0" customWidth="1"/>
    <col min="8" max="8" width="10.7109375" style="0" customWidth="1"/>
  </cols>
  <sheetData>
    <row r="1" spans="1:8" ht="49.5" customHeight="1">
      <c r="A1" s="1"/>
      <c r="B1" s="100" t="s">
        <v>97</v>
      </c>
      <c r="C1" s="100"/>
      <c r="D1" s="100"/>
      <c r="E1" s="100"/>
      <c r="F1" s="100"/>
      <c r="G1" s="100"/>
      <c r="H1" s="101"/>
    </row>
    <row r="2" ht="15" customHeight="1"/>
    <row r="3" spans="1:8" ht="30" customHeight="1">
      <c r="A3" s="102" t="s">
        <v>96</v>
      </c>
      <c r="B3" s="103"/>
      <c r="C3" s="103"/>
      <c r="F3" s="106">
        <v>41427</v>
      </c>
      <c r="G3" s="106"/>
      <c r="H3" s="2"/>
    </row>
    <row r="4" ht="15" customHeight="1">
      <c r="H4" s="27" t="s">
        <v>19</v>
      </c>
    </row>
    <row r="5" spans="1:8" ht="24.75" customHeight="1">
      <c r="A5" s="96" t="s">
        <v>88</v>
      </c>
      <c r="B5" s="97"/>
      <c r="C5" s="97"/>
      <c r="D5" s="79"/>
      <c r="E5" s="79"/>
      <c r="F5" s="4" t="s">
        <v>11</v>
      </c>
      <c r="G5" s="73"/>
      <c r="H5" s="3"/>
    </row>
    <row r="6" spans="1:8" ht="16.5" customHeight="1" thickBot="1">
      <c r="A6" s="6" t="s">
        <v>0</v>
      </c>
      <c r="B6" s="7" t="s">
        <v>3</v>
      </c>
      <c r="C6" s="8" t="s">
        <v>4</v>
      </c>
      <c r="D6" s="8" t="s">
        <v>1</v>
      </c>
      <c r="E6" s="7" t="s">
        <v>2</v>
      </c>
      <c r="F6" s="7" t="s">
        <v>42</v>
      </c>
      <c r="G6" s="7" t="s">
        <v>89</v>
      </c>
      <c r="H6" s="9" t="s">
        <v>7</v>
      </c>
    </row>
    <row r="7" spans="1:8" ht="19.5" customHeight="1">
      <c r="A7" s="10"/>
      <c r="B7" s="11"/>
      <c r="C7" s="12">
        <f aca="true" t="shared" si="0" ref="C7:C40">IF(ISBLANK(B7),"",VLOOKUP(B7,AF_Scratch,2,FALSE))</f>
      </c>
      <c r="D7" s="12">
        <f aca="true" t="shared" si="1" ref="D7:D40">IF(ISBLANK(B7),"",VLOOKUP(B7,AF_Scratch,3,FALSE))</f>
      </c>
      <c r="E7" s="13">
        <f aca="true" t="shared" si="2" ref="E7:E40">IF(ISBLANK(B7),"",VLOOKUP(B7,AF_Scratch,4,FALSE))</f>
      </c>
      <c r="F7" s="13">
        <f aca="true" t="shared" si="3" ref="F7:F40">IF(ISBLANK(B7),"",VLOOKUP(B7,AF_Scratch,5,FALSE))</f>
      </c>
      <c r="G7" s="78">
        <f>IF(ISNUMBER(A7),COUNTIF(F$7:F7,F7),"")</f>
      </c>
      <c r="H7" s="24"/>
    </row>
    <row r="8" spans="1:8" ht="19.5" customHeight="1">
      <c r="A8" s="14"/>
      <c r="B8" s="15"/>
      <c r="C8" s="16">
        <f t="shared" si="0"/>
      </c>
      <c r="D8" s="16">
        <f t="shared" si="1"/>
      </c>
      <c r="E8" s="17">
        <f t="shared" si="2"/>
      </c>
      <c r="F8" s="17">
        <f t="shared" si="3"/>
      </c>
      <c r="G8" s="55">
        <f>IF(ISNUMBER(A8),COUNTIF(F$7:F8,F8),"")</f>
      </c>
      <c r="H8" s="25"/>
    </row>
    <row r="9" spans="1:8" ht="19.5" customHeight="1">
      <c r="A9" s="18"/>
      <c r="B9" s="19"/>
      <c r="C9" s="20">
        <f t="shared" si="0"/>
      </c>
      <c r="D9" s="21">
        <f t="shared" si="1"/>
      </c>
      <c r="E9" s="23">
        <f t="shared" si="2"/>
      </c>
      <c r="F9" s="23">
        <f t="shared" si="3"/>
      </c>
      <c r="G9" s="57">
        <f>IF(ISNUMBER(A9),COUNTIF(F$7:F9,F9),"")</f>
      </c>
      <c r="H9" s="26"/>
    </row>
    <row r="10" spans="1:8" ht="19.5" customHeight="1">
      <c r="A10" s="14"/>
      <c r="B10" s="15"/>
      <c r="C10" s="16">
        <f t="shared" si="0"/>
      </c>
      <c r="D10" s="16">
        <f t="shared" si="1"/>
      </c>
      <c r="E10" s="17">
        <f t="shared" si="2"/>
      </c>
      <c r="F10" s="17">
        <f t="shared" si="3"/>
      </c>
      <c r="G10" s="55">
        <f>IF(ISNUMBER(A10),COUNTIF(F$7:F10,F10),"")</f>
      </c>
      <c r="H10" s="25"/>
    </row>
    <row r="11" spans="1:8" ht="19.5" customHeight="1">
      <c r="A11" s="18"/>
      <c r="B11" s="19"/>
      <c r="C11" s="20">
        <f t="shared" si="0"/>
      </c>
      <c r="D11" s="20">
        <f t="shared" si="1"/>
      </c>
      <c r="E11" s="22">
        <f t="shared" si="2"/>
      </c>
      <c r="F11" s="22">
        <f t="shared" si="3"/>
      </c>
      <c r="G11" s="56">
        <f>IF(ISNUMBER(A11),COUNTIF(F$7:F11,F11),"")</f>
      </c>
      <c r="H11" s="26"/>
    </row>
    <row r="12" spans="1:8" ht="19.5" customHeight="1">
      <c r="A12" s="14"/>
      <c r="B12" s="15"/>
      <c r="C12" s="16">
        <f t="shared" si="0"/>
      </c>
      <c r="D12" s="16">
        <f t="shared" si="1"/>
      </c>
      <c r="E12" s="17">
        <f t="shared" si="2"/>
      </c>
      <c r="F12" s="17">
        <f t="shared" si="3"/>
      </c>
      <c r="G12" s="55">
        <f>IF(ISNUMBER(A12),COUNTIF(F$7:F12,F12),"")</f>
      </c>
      <c r="H12" s="25"/>
    </row>
    <row r="13" spans="1:8" ht="19.5" customHeight="1">
      <c r="A13" s="18"/>
      <c r="B13" s="19"/>
      <c r="C13" s="20">
        <f t="shared" si="0"/>
      </c>
      <c r="D13" s="20">
        <f t="shared" si="1"/>
      </c>
      <c r="E13" s="22">
        <f t="shared" si="2"/>
      </c>
      <c r="F13" s="22">
        <f t="shared" si="3"/>
      </c>
      <c r="G13" s="56">
        <f>IF(ISNUMBER(A13),COUNTIF(F$7:F13,F13),"")</f>
      </c>
      <c r="H13" s="26"/>
    </row>
    <row r="14" spans="1:8" ht="19.5" customHeight="1">
      <c r="A14" s="14"/>
      <c r="B14" s="15"/>
      <c r="C14" s="16">
        <f t="shared" si="0"/>
      </c>
      <c r="D14" s="16">
        <f t="shared" si="1"/>
      </c>
      <c r="E14" s="17">
        <f t="shared" si="2"/>
      </c>
      <c r="F14" s="17">
        <f t="shared" si="3"/>
      </c>
      <c r="G14" s="55">
        <f>IF(ISNUMBER(A14),COUNTIF(F$7:F14,F14),"")</f>
      </c>
      <c r="H14" s="25"/>
    </row>
    <row r="15" spans="1:8" ht="19.5" customHeight="1" hidden="1">
      <c r="A15" s="18"/>
      <c r="B15" s="19"/>
      <c r="C15" s="20">
        <f t="shared" si="0"/>
      </c>
      <c r="D15" s="20">
        <f t="shared" si="1"/>
      </c>
      <c r="E15" s="22">
        <f t="shared" si="2"/>
      </c>
      <c r="F15" s="22">
        <f t="shared" si="3"/>
      </c>
      <c r="G15" s="56">
        <f>IF(ISNUMBER(A15),COUNTIF(F$7:F15,F15),"")</f>
      </c>
      <c r="H15" s="26"/>
    </row>
    <row r="16" spans="1:8" ht="19.5" customHeight="1" hidden="1">
      <c r="A16" s="14"/>
      <c r="B16" s="15"/>
      <c r="C16" s="16">
        <f t="shared" si="0"/>
      </c>
      <c r="D16" s="16">
        <f t="shared" si="1"/>
      </c>
      <c r="E16" s="17">
        <f t="shared" si="2"/>
      </c>
      <c r="F16" s="17">
        <f t="shared" si="3"/>
      </c>
      <c r="G16" s="55">
        <f>IF(ISNUMBER(A16),COUNTIF(F$7:F16,F16),"")</f>
      </c>
      <c r="H16" s="25"/>
    </row>
    <row r="17" spans="1:8" ht="19.5" customHeight="1" hidden="1">
      <c r="A17" s="18"/>
      <c r="B17" s="19"/>
      <c r="C17" s="20">
        <f t="shared" si="0"/>
      </c>
      <c r="D17" s="20">
        <f t="shared" si="1"/>
      </c>
      <c r="E17" s="22">
        <f t="shared" si="2"/>
      </c>
      <c r="F17" s="22">
        <f t="shared" si="3"/>
      </c>
      <c r="G17" s="56">
        <f>IF(ISNUMBER(A17),COUNTIF(F$7:F17,F17),"")</f>
      </c>
      <c r="H17" s="26"/>
    </row>
    <row r="18" spans="1:8" ht="19.5" customHeight="1" hidden="1">
      <c r="A18" s="14"/>
      <c r="B18" s="15"/>
      <c r="C18" s="16">
        <f t="shared" si="0"/>
      </c>
      <c r="D18" s="16">
        <f t="shared" si="1"/>
      </c>
      <c r="E18" s="17">
        <f t="shared" si="2"/>
      </c>
      <c r="F18" s="17">
        <f t="shared" si="3"/>
      </c>
      <c r="G18" s="55">
        <f>IF(ISNUMBER(A18),COUNTIF(F$7:F18,F18),"")</f>
      </c>
      <c r="H18" s="25"/>
    </row>
    <row r="19" spans="1:8" ht="19.5" customHeight="1" hidden="1">
      <c r="A19" s="18"/>
      <c r="B19" s="19"/>
      <c r="C19" s="20">
        <f t="shared" si="0"/>
      </c>
      <c r="D19" s="20">
        <f t="shared" si="1"/>
      </c>
      <c r="E19" s="22">
        <f t="shared" si="2"/>
      </c>
      <c r="F19" s="22">
        <f t="shared" si="3"/>
      </c>
      <c r="G19" s="56">
        <f>IF(ISNUMBER(A19),COUNTIF(F$7:F19,F19),"")</f>
      </c>
      <c r="H19" s="26"/>
    </row>
    <row r="20" spans="1:8" ht="19.5" customHeight="1" hidden="1">
      <c r="A20" s="14"/>
      <c r="B20" s="15"/>
      <c r="C20" s="16">
        <f t="shared" si="0"/>
      </c>
      <c r="D20" s="16">
        <f t="shared" si="1"/>
      </c>
      <c r="E20" s="17">
        <f t="shared" si="2"/>
      </c>
      <c r="F20" s="17">
        <f t="shared" si="3"/>
      </c>
      <c r="G20" s="55">
        <f>IF(ISNUMBER(A20),COUNTIF(F$7:F20,F20),"")</f>
      </c>
      <c r="H20" s="25"/>
    </row>
    <row r="21" spans="1:8" ht="19.5" customHeight="1" hidden="1">
      <c r="A21" s="18"/>
      <c r="B21" s="19"/>
      <c r="C21" s="20">
        <f t="shared" si="0"/>
      </c>
      <c r="D21" s="20">
        <f t="shared" si="1"/>
      </c>
      <c r="E21" s="22">
        <f t="shared" si="2"/>
      </c>
      <c r="F21" s="22">
        <f t="shared" si="3"/>
      </c>
      <c r="G21" s="56">
        <f>IF(ISNUMBER(A21),COUNTIF(F$7:F21,F21),"")</f>
      </c>
      <c r="H21" s="26"/>
    </row>
    <row r="22" spans="1:8" ht="19.5" customHeight="1" hidden="1">
      <c r="A22" s="14"/>
      <c r="B22" s="15"/>
      <c r="C22" s="16">
        <f t="shared" si="0"/>
      </c>
      <c r="D22" s="16">
        <f t="shared" si="1"/>
      </c>
      <c r="E22" s="17">
        <f t="shared" si="2"/>
      </c>
      <c r="F22" s="17">
        <f t="shared" si="3"/>
      </c>
      <c r="G22" s="55">
        <f>IF(ISNUMBER(A22),COUNTIF(F$7:F22,F22),"")</f>
      </c>
      <c r="H22" s="25"/>
    </row>
    <row r="23" spans="1:8" ht="19.5" customHeight="1" hidden="1">
      <c r="A23" s="18"/>
      <c r="B23" s="19"/>
      <c r="C23" s="20">
        <f t="shared" si="0"/>
      </c>
      <c r="D23" s="20">
        <f t="shared" si="1"/>
      </c>
      <c r="E23" s="22">
        <f t="shared" si="2"/>
      </c>
      <c r="F23" s="22">
        <f t="shared" si="3"/>
      </c>
      <c r="G23" s="56">
        <f>IF(ISNUMBER(A23),COUNTIF(F$7:F23,F23),"")</f>
      </c>
      <c r="H23" s="26"/>
    </row>
    <row r="24" spans="1:8" ht="19.5" customHeight="1" hidden="1">
      <c r="A24" s="14"/>
      <c r="B24" s="15"/>
      <c r="C24" s="16">
        <f t="shared" si="0"/>
      </c>
      <c r="D24" s="16">
        <f t="shared" si="1"/>
      </c>
      <c r="E24" s="17">
        <f t="shared" si="2"/>
      </c>
      <c r="F24" s="17">
        <f t="shared" si="3"/>
      </c>
      <c r="G24" s="55">
        <f>IF(ISNUMBER(A24),COUNTIF(F$7:F24,F24),"")</f>
      </c>
      <c r="H24" s="25"/>
    </row>
    <row r="25" spans="1:8" ht="19.5" customHeight="1" hidden="1">
      <c r="A25" s="18"/>
      <c r="B25" s="19"/>
      <c r="C25" s="20">
        <f t="shared" si="0"/>
      </c>
      <c r="D25" s="20">
        <f t="shared" si="1"/>
      </c>
      <c r="E25" s="22">
        <f t="shared" si="2"/>
      </c>
      <c r="F25" s="22">
        <f t="shared" si="3"/>
      </c>
      <c r="G25" s="56">
        <f>IF(ISNUMBER(A25),COUNTIF(F$7:F25,F25),"")</f>
      </c>
      <c r="H25" s="26"/>
    </row>
    <row r="26" spans="1:8" ht="19.5" customHeight="1" hidden="1">
      <c r="A26" s="14"/>
      <c r="B26" s="15"/>
      <c r="C26" s="16">
        <f t="shared" si="0"/>
      </c>
      <c r="D26" s="16">
        <f t="shared" si="1"/>
      </c>
      <c r="E26" s="17">
        <f t="shared" si="2"/>
      </c>
      <c r="F26" s="17">
        <f t="shared" si="3"/>
      </c>
      <c r="G26" s="55">
        <f>IF(ISNUMBER(A26),COUNTIF(F$7:F26,F26),"")</f>
      </c>
      <c r="H26" s="25"/>
    </row>
    <row r="27" spans="1:8" ht="19.5" customHeight="1" hidden="1">
      <c r="A27" s="18"/>
      <c r="B27" s="19"/>
      <c r="C27" s="20">
        <f t="shared" si="0"/>
      </c>
      <c r="D27" s="20">
        <f t="shared" si="1"/>
      </c>
      <c r="E27" s="22">
        <f t="shared" si="2"/>
      </c>
      <c r="F27" s="22">
        <f t="shared" si="3"/>
      </c>
      <c r="G27" s="56">
        <f>IF(ISNUMBER(A27),COUNTIF(F$7:F27,F27),"")</f>
      </c>
      <c r="H27" s="26"/>
    </row>
    <row r="28" spans="1:8" ht="19.5" customHeight="1" hidden="1">
      <c r="A28" s="14"/>
      <c r="B28" s="15"/>
      <c r="C28" s="16">
        <f t="shared" si="0"/>
      </c>
      <c r="D28" s="16">
        <f t="shared" si="1"/>
      </c>
      <c r="E28" s="17">
        <f t="shared" si="2"/>
      </c>
      <c r="F28" s="17">
        <f t="shared" si="3"/>
      </c>
      <c r="G28" s="55">
        <f>IF(ISNUMBER(A28),COUNTIF(F$7:F28,F28),"")</f>
      </c>
      <c r="H28" s="25"/>
    </row>
    <row r="29" spans="1:8" ht="19.5" customHeight="1" hidden="1">
      <c r="A29" s="18"/>
      <c r="B29" s="19"/>
      <c r="C29" s="20">
        <f t="shared" si="0"/>
      </c>
      <c r="D29" s="20">
        <f t="shared" si="1"/>
      </c>
      <c r="E29" s="22">
        <f t="shared" si="2"/>
      </c>
      <c r="F29" s="22">
        <f t="shared" si="3"/>
      </c>
      <c r="G29" s="56">
        <f>IF(ISNUMBER(A29),COUNTIF(F$7:F29,F29),"")</f>
      </c>
      <c r="H29" s="26"/>
    </row>
    <row r="30" spans="1:8" ht="19.5" customHeight="1" hidden="1">
      <c r="A30" s="14"/>
      <c r="B30" s="15"/>
      <c r="C30" s="16">
        <f t="shared" si="0"/>
      </c>
      <c r="D30" s="16">
        <f t="shared" si="1"/>
      </c>
      <c r="E30" s="17">
        <f t="shared" si="2"/>
      </c>
      <c r="F30" s="17">
        <f t="shared" si="3"/>
      </c>
      <c r="G30" s="55">
        <f>IF(ISNUMBER(A30),COUNTIF(F$7:F30,F30),"")</f>
      </c>
      <c r="H30" s="25"/>
    </row>
    <row r="31" spans="1:8" ht="19.5" customHeight="1" hidden="1">
      <c r="A31" s="18"/>
      <c r="B31" s="19"/>
      <c r="C31" s="20">
        <f t="shared" si="0"/>
      </c>
      <c r="D31" s="20">
        <f t="shared" si="1"/>
      </c>
      <c r="E31" s="22">
        <f t="shared" si="2"/>
      </c>
      <c r="F31" s="22">
        <f t="shared" si="3"/>
      </c>
      <c r="G31" s="56">
        <f>IF(ISNUMBER(A31),COUNTIF(F$7:F31,F31),"")</f>
      </c>
      <c r="H31" s="26"/>
    </row>
    <row r="32" spans="1:8" ht="19.5" customHeight="1" hidden="1">
      <c r="A32" s="14"/>
      <c r="B32" s="15"/>
      <c r="C32" s="16">
        <f t="shared" si="0"/>
      </c>
      <c r="D32" s="16">
        <f t="shared" si="1"/>
      </c>
      <c r="E32" s="17">
        <f t="shared" si="2"/>
      </c>
      <c r="F32" s="17">
        <f t="shared" si="3"/>
      </c>
      <c r="G32" s="55">
        <f>IF(ISNUMBER(A32),COUNTIF(F$7:F32,F32),"")</f>
      </c>
      <c r="H32" s="25"/>
    </row>
    <row r="33" spans="1:8" ht="19.5" customHeight="1" hidden="1">
      <c r="A33" s="18"/>
      <c r="B33" s="19"/>
      <c r="C33" s="20">
        <f t="shared" si="0"/>
      </c>
      <c r="D33" s="20">
        <f t="shared" si="1"/>
      </c>
      <c r="E33" s="22">
        <f t="shared" si="2"/>
      </c>
      <c r="F33" s="22">
        <f t="shared" si="3"/>
      </c>
      <c r="G33" s="56">
        <f>IF(ISNUMBER(A33),COUNTIF(F$7:F33,F33),"")</f>
      </c>
      <c r="H33" s="26"/>
    </row>
    <row r="34" spans="1:8" ht="19.5" customHeight="1" hidden="1">
      <c r="A34" s="14"/>
      <c r="B34" s="15"/>
      <c r="C34" s="16">
        <f t="shared" si="0"/>
      </c>
      <c r="D34" s="16">
        <f t="shared" si="1"/>
      </c>
      <c r="E34" s="17">
        <f t="shared" si="2"/>
      </c>
      <c r="F34" s="17">
        <f t="shared" si="3"/>
      </c>
      <c r="G34" s="55">
        <f>IF(ISNUMBER(A34),COUNTIF(F$7:F34,F34),"")</f>
      </c>
      <c r="H34" s="25"/>
    </row>
    <row r="35" spans="1:8" ht="19.5" customHeight="1" hidden="1">
      <c r="A35" s="18"/>
      <c r="B35" s="19"/>
      <c r="C35" s="20">
        <f t="shared" si="0"/>
      </c>
      <c r="D35" s="20">
        <f t="shared" si="1"/>
      </c>
      <c r="E35" s="22">
        <f t="shared" si="2"/>
      </c>
      <c r="F35" s="22">
        <f t="shared" si="3"/>
      </c>
      <c r="G35" s="56">
        <f>IF(ISNUMBER(A35),COUNTIF(F$7:F35,F35),"")</f>
      </c>
      <c r="H35" s="26"/>
    </row>
    <row r="36" spans="1:8" ht="19.5" customHeight="1" hidden="1">
      <c r="A36" s="14"/>
      <c r="B36" s="15"/>
      <c r="C36" s="16">
        <f t="shared" si="0"/>
      </c>
      <c r="D36" s="16">
        <f t="shared" si="1"/>
      </c>
      <c r="E36" s="17">
        <f t="shared" si="2"/>
      </c>
      <c r="F36" s="17">
        <f t="shared" si="3"/>
      </c>
      <c r="G36" s="55">
        <f>IF(ISNUMBER(A36),COUNTIF(F$7:F36,F36),"")</f>
      </c>
      <c r="H36" s="25"/>
    </row>
    <row r="37" spans="1:8" ht="19.5" customHeight="1" hidden="1">
      <c r="A37" s="18"/>
      <c r="B37" s="19"/>
      <c r="C37" s="20">
        <f t="shared" si="0"/>
      </c>
      <c r="D37" s="20">
        <f t="shared" si="1"/>
      </c>
      <c r="E37" s="22">
        <f t="shared" si="2"/>
      </c>
      <c r="F37" s="22">
        <f t="shared" si="3"/>
      </c>
      <c r="G37" s="56">
        <f>IF(ISNUMBER(A37),COUNTIF(F$7:F37,F37),"")</f>
      </c>
      <c r="H37" s="26"/>
    </row>
    <row r="38" spans="1:8" ht="19.5" customHeight="1" hidden="1">
      <c r="A38" s="14"/>
      <c r="B38" s="15"/>
      <c r="C38" s="16">
        <f t="shared" si="0"/>
      </c>
      <c r="D38" s="16">
        <f t="shared" si="1"/>
      </c>
      <c r="E38" s="17">
        <f t="shared" si="2"/>
      </c>
      <c r="F38" s="17">
        <f t="shared" si="3"/>
      </c>
      <c r="G38" s="55">
        <f>IF(ISNUMBER(A38),COUNTIF(F$7:F38,F38),"")</f>
      </c>
      <c r="H38" s="25"/>
    </row>
    <row r="39" spans="1:8" ht="19.5" customHeight="1" hidden="1">
      <c r="A39" s="18"/>
      <c r="B39" s="19"/>
      <c r="C39" s="20">
        <f t="shared" si="0"/>
      </c>
      <c r="D39" s="20">
        <f t="shared" si="1"/>
      </c>
      <c r="E39" s="22">
        <f t="shared" si="2"/>
      </c>
      <c r="F39" s="22">
        <f t="shared" si="3"/>
      </c>
      <c r="G39" s="56">
        <f>IF(ISNUMBER(A39),COUNTIF(F$7:F39,F39),"")</f>
      </c>
      <c r="H39" s="26"/>
    </row>
    <row r="40" spans="1:8" ht="19.5" customHeight="1" hidden="1">
      <c r="A40" s="14"/>
      <c r="B40" s="15"/>
      <c r="C40" s="16">
        <f t="shared" si="0"/>
      </c>
      <c r="D40" s="16">
        <f t="shared" si="1"/>
      </c>
      <c r="E40" s="17">
        <f t="shared" si="2"/>
      </c>
      <c r="F40" s="17">
        <f t="shared" si="3"/>
      </c>
      <c r="G40" s="55">
        <f>IF(ISNUMBER(A40),COUNTIF(F$7:F40,F40),"")</f>
      </c>
      <c r="H40" s="25"/>
    </row>
  </sheetData>
  <sheetProtection/>
  <mergeCells count="4">
    <mergeCell ref="B1:H1"/>
    <mergeCell ref="A3:C3"/>
    <mergeCell ref="A5:C5"/>
    <mergeCell ref="F3:G3"/>
  </mergeCells>
  <conditionalFormatting sqref="A7:A40 C7:H40">
    <cfRule type="expression" priority="2" dxfId="2" stopIfTrue="1">
      <formula>OR($A7="NP",$A7="Exc")</formula>
    </cfRule>
    <cfRule type="expression" priority="3" dxfId="1" stopIfTrue="1">
      <formula>$E7=1</formula>
    </cfRule>
  </conditionalFormatting>
  <conditionalFormatting sqref="B7:B40">
    <cfRule type="expression" priority="1" dxfId="0" stopIfTrue="1">
      <formula>COUNTIF(B$7:B7,B7)&gt;1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horizontalDpi="300" verticalDpi="300" orientation="portrait" paperSize="9" scale="90" r:id="rId2"/>
  <headerFooter alignWithMargins="0">
    <oddFooter>&amp;L&amp;8&amp;F&amp;R&amp;8&amp;A - page &amp;P/&amp;N</oddFooter>
  </headerFooter>
  <rowBreaks count="1" manualBreakCount="1">
    <brk id="40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1"/>
  <sheetViews>
    <sheetView zoomScalePageLayoutView="0" workbookViewId="0" topLeftCell="A31">
      <selection activeCell="A3" sqref="A3:B3"/>
    </sheetView>
  </sheetViews>
  <sheetFormatPr defaultColWidth="11.421875" defaultRowHeight="12.75"/>
  <cols>
    <col min="1" max="1" width="5.7109375" style="0" customWidth="1"/>
    <col min="2" max="2" width="30.7109375" style="0" customWidth="1"/>
    <col min="3" max="3" width="20.7109375" style="0" customWidth="1"/>
    <col min="4" max="4" width="7.7109375" style="0" customWidth="1"/>
    <col min="5" max="5" width="20.7109375" style="0" customWidth="1"/>
    <col min="6" max="6" width="12.7109375" style="0" customWidth="1"/>
    <col min="7" max="7" width="11.7109375" style="0" customWidth="1"/>
  </cols>
  <sheetData>
    <row r="1" spans="1:7" ht="49.5" customHeight="1">
      <c r="A1" s="1"/>
      <c r="B1" s="100" t="s">
        <v>97</v>
      </c>
      <c r="C1" s="100"/>
      <c r="D1" s="100"/>
      <c r="E1" s="100"/>
      <c r="F1" s="100"/>
      <c r="G1" s="101"/>
    </row>
    <row r="2" ht="15" customHeight="1"/>
    <row r="3" spans="1:7" ht="30" customHeight="1">
      <c r="A3" s="102" t="s">
        <v>96</v>
      </c>
      <c r="B3" s="103"/>
      <c r="C3" s="105">
        <v>41427</v>
      </c>
      <c r="D3" s="105"/>
      <c r="E3" s="105"/>
      <c r="F3" s="104">
        <f>SUM(D5,D9,D14,D28,D34,D38,D44,D87,D110,D154,D187)</f>
        <v>158</v>
      </c>
      <c r="G3" s="104"/>
    </row>
    <row r="4" ht="15" customHeight="1">
      <c r="G4" s="27"/>
    </row>
    <row r="5" spans="1:7" ht="24.75" customHeight="1">
      <c r="A5" s="96" t="s">
        <v>12</v>
      </c>
      <c r="B5" s="97"/>
      <c r="C5" s="4" t="s">
        <v>48</v>
      </c>
      <c r="D5" s="72">
        <f>COUNTA(B7:B8)</f>
        <v>1</v>
      </c>
      <c r="E5" s="84" t="s">
        <v>142</v>
      </c>
      <c r="F5" s="98" t="s">
        <v>140</v>
      </c>
      <c r="G5" s="99"/>
    </row>
    <row r="6" spans="1:7" ht="16.5" customHeight="1" thickBot="1">
      <c r="A6" s="6" t="s">
        <v>3</v>
      </c>
      <c r="B6" s="8" t="s">
        <v>4</v>
      </c>
      <c r="C6" s="8" t="s">
        <v>1</v>
      </c>
      <c r="D6" s="7" t="s">
        <v>2</v>
      </c>
      <c r="E6" s="7" t="s">
        <v>42</v>
      </c>
      <c r="F6" s="7" t="s">
        <v>54</v>
      </c>
      <c r="G6" s="9" t="s">
        <v>43</v>
      </c>
    </row>
    <row r="7" spans="1:7" ht="19.5" customHeight="1">
      <c r="A7" s="80">
        <v>117</v>
      </c>
      <c r="B7" s="74" t="s">
        <v>109</v>
      </c>
      <c r="C7" s="74" t="s">
        <v>138</v>
      </c>
      <c r="D7" s="75">
        <v>38</v>
      </c>
      <c r="E7" s="76" t="s">
        <v>139</v>
      </c>
      <c r="F7" s="76"/>
      <c r="G7" s="77"/>
    </row>
    <row r="8" spans="1:7" ht="19.5" customHeight="1">
      <c r="A8" s="60"/>
      <c r="B8" s="61"/>
      <c r="C8" s="65"/>
      <c r="D8" s="66"/>
      <c r="E8" s="67"/>
      <c r="F8" s="67"/>
      <c r="G8" s="64"/>
    </row>
    <row r="9" spans="1:7" ht="24.75" customHeight="1">
      <c r="A9" s="96" t="s">
        <v>5</v>
      </c>
      <c r="B9" s="97"/>
      <c r="C9" s="4" t="s">
        <v>47</v>
      </c>
      <c r="D9" s="72">
        <f>COUNTA(B11:B13)</f>
        <v>2</v>
      </c>
      <c r="E9" s="84" t="s">
        <v>90</v>
      </c>
      <c r="F9" s="98" t="s">
        <v>141</v>
      </c>
      <c r="G9" s="99"/>
    </row>
    <row r="10" spans="1:7" ht="16.5" customHeight="1" thickBot="1">
      <c r="A10" s="6" t="s">
        <v>3</v>
      </c>
      <c r="B10" s="8" t="s">
        <v>4</v>
      </c>
      <c r="C10" s="8" t="s">
        <v>1</v>
      </c>
      <c r="D10" s="7" t="s">
        <v>2</v>
      </c>
      <c r="E10" s="7" t="s">
        <v>42</v>
      </c>
      <c r="F10" s="7" t="s">
        <v>54</v>
      </c>
      <c r="G10" s="9" t="s">
        <v>43</v>
      </c>
    </row>
    <row r="11" spans="1:7" ht="19.5" customHeight="1">
      <c r="A11" s="80">
        <v>126</v>
      </c>
      <c r="B11" s="74" t="s">
        <v>98</v>
      </c>
      <c r="C11" s="74" t="s">
        <v>99</v>
      </c>
      <c r="D11" s="75">
        <v>1</v>
      </c>
      <c r="E11" s="76" t="s">
        <v>57</v>
      </c>
      <c r="F11" s="76"/>
      <c r="G11" s="77"/>
    </row>
    <row r="12" spans="1:7" ht="19.5" customHeight="1">
      <c r="A12" s="81">
        <v>127</v>
      </c>
      <c r="B12" s="16" t="s">
        <v>100</v>
      </c>
      <c r="C12" s="16" t="s">
        <v>101</v>
      </c>
      <c r="D12" s="17">
        <v>38</v>
      </c>
      <c r="E12" s="55" t="s">
        <v>57</v>
      </c>
      <c r="F12" s="55"/>
      <c r="G12" s="58"/>
    </row>
    <row r="13" spans="1:7" ht="19.5" customHeight="1">
      <c r="A13" s="60"/>
      <c r="B13" s="61"/>
      <c r="C13" s="65"/>
      <c r="D13" s="66"/>
      <c r="E13" s="67"/>
      <c r="F13" s="67"/>
      <c r="G13" s="64"/>
    </row>
    <row r="14" spans="1:7" ht="24.75" customHeight="1">
      <c r="A14" s="96" t="s">
        <v>8</v>
      </c>
      <c r="B14" s="97"/>
      <c r="C14" s="4" t="s">
        <v>47</v>
      </c>
      <c r="D14" s="5">
        <f>COUNTA(B16:B27)</f>
        <v>11</v>
      </c>
      <c r="E14" s="84" t="s">
        <v>143</v>
      </c>
      <c r="F14" s="98" t="s">
        <v>140</v>
      </c>
      <c r="G14" s="99"/>
    </row>
    <row r="15" spans="1:7" ht="16.5" customHeight="1" thickBot="1">
      <c r="A15" s="6" t="s">
        <v>3</v>
      </c>
      <c r="B15" s="8" t="s">
        <v>4</v>
      </c>
      <c r="C15" s="8" t="s">
        <v>1</v>
      </c>
      <c r="D15" s="7" t="s">
        <v>2</v>
      </c>
      <c r="E15" s="7" t="s">
        <v>42</v>
      </c>
      <c r="F15" s="7" t="s">
        <v>54</v>
      </c>
      <c r="G15" s="9" t="s">
        <v>43</v>
      </c>
    </row>
    <row r="16" spans="1:7" ht="19.5" customHeight="1">
      <c r="A16" s="80">
        <v>111</v>
      </c>
      <c r="B16" s="74" t="s">
        <v>102</v>
      </c>
      <c r="C16" s="74" t="s">
        <v>21</v>
      </c>
      <c r="D16" s="75">
        <v>1</v>
      </c>
      <c r="E16" s="76" t="s">
        <v>49</v>
      </c>
      <c r="F16" s="76"/>
      <c r="G16" s="77"/>
    </row>
    <row r="17" spans="1:7" ht="19.5" customHeight="1">
      <c r="A17" s="81">
        <v>112</v>
      </c>
      <c r="B17" s="16" t="s">
        <v>103</v>
      </c>
      <c r="C17" s="16" t="s">
        <v>104</v>
      </c>
      <c r="D17" s="17">
        <v>1</v>
      </c>
      <c r="E17" s="55" t="s">
        <v>49</v>
      </c>
      <c r="F17" s="55"/>
      <c r="G17" s="58"/>
    </row>
    <row r="18" spans="1:7" ht="19.5" customHeight="1">
      <c r="A18" s="82">
        <v>113</v>
      </c>
      <c r="B18" s="20" t="s">
        <v>105</v>
      </c>
      <c r="C18" s="20" t="s">
        <v>99</v>
      </c>
      <c r="D18" s="22">
        <v>1</v>
      </c>
      <c r="E18" s="56" t="s">
        <v>49</v>
      </c>
      <c r="F18" s="56"/>
      <c r="G18" s="59"/>
    </row>
    <row r="19" spans="1:7" ht="19.5" customHeight="1">
      <c r="A19" s="81">
        <v>114</v>
      </c>
      <c r="B19" s="16" t="s">
        <v>106</v>
      </c>
      <c r="C19" s="16" t="s">
        <v>99</v>
      </c>
      <c r="D19" s="17">
        <v>1</v>
      </c>
      <c r="E19" s="55" t="s">
        <v>49</v>
      </c>
      <c r="F19" s="55"/>
      <c r="G19" s="58"/>
    </row>
    <row r="20" spans="1:7" ht="19.5" customHeight="1">
      <c r="A20" s="82">
        <v>115</v>
      </c>
      <c r="B20" s="20" t="s">
        <v>107</v>
      </c>
      <c r="C20" s="20" t="s">
        <v>99</v>
      </c>
      <c r="D20" s="22">
        <v>1</v>
      </c>
      <c r="E20" s="56" t="s">
        <v>49</v>
      </c>
      <c r="F20" s="56"/>
      <c r="G20" s="59"/>
    </row>
    <row r="21" spans="1:7" ht="19.5" customHeight="1">
      <c r="A21" s="81">
        <v>116</v>
      </c>
      <c r="B21" s="16" t="s">
        <v>108</v>
      </c>
      <c r="C21" s="16" t="s">
        <v>104</v>
      </c>
      <c r="D21" s="17">
        <v>1</v>
      </c>
      <c r="E21" s="55" t="s">
        <v>49</v>
      </c>
      <c r="F21" s="55"/>
      <c r="G21" s="87" t="s">
        <v>272</v>
      </c>
    </row>
    <row r="22" spans="1:7" ht="19.5" customHeight="1">
      <c r="A22" s="82">
        <v>117</v>
      </c>
      <c r="B22" s="20" t="s">
        <v>109</v>
      </c>
      <c r="C22" s="20" t="s">
        <v>59</v>
      </c>
      <c r="D22" s="22">
        <v>38</v>
      </c>
      <c r="E22" s="56" t="s">
        <v>49</v>
      </c>
      <c r="F22" s="56" t="s">
        <v>110</v>
      </c>
      <c r="G22" s="59"/>
    </row>
    <row r="23" spans="1:7" ht="19.5" customHeight="1">
      <c r="A23" s="81">
        <v>118</v>
      </c>
      <c r="B23" s="16" t="s">
        <v>111</v>
      </c>
      <c r="C23" s="16" t="s">
        <v>101</v>
      </c>
      <c r="D23" s="17">
        <v>38</v>
      </c>
      <c r="E23" s="55" t="s">
        <v>49</v>
      </c>
      <c r="F23" s="55"/>
      <c r="G23" s="58"/>
    </row>
    <row r="24" spans="1:7" ht="19.5" customHeight="1">
      <c r="A24" s="82">
        <v>119</v>
      </c>
      <c r="B24" s="20" t="s">
        <v>112</v>
      </c>
      <c r="C24" s="20" t="s">
        <v>101</v>
      </c>
      <c r="D24" s="22">
        <v>38</v>
      </c>
      <c r="E24" s="56" t="s">
        <v>49</v>
      </c>
      <c r="F24" s="56"/>
      <c r="G24" s="59"/>
    </row>
    <row r="25" spans="1:7" ht="19.5" customHeight="1">
      <c r="A25" s="81">
        <v>120</v>
      </c>
      <c r="B25" s="16" t="s">
        <v>56</v>
      </c>
      <c r="C25" s="68" t="s">
        <v>113</v>
      </c>
      <c r="D25" s="69">
        <v>38</v>
      </c>
      <c r="E25" s="70" t="s">
        <v>49</v>
      </c>
      <c r="F25" s="70"/>
      <c r="G25" s="58"/>
    </row>
    <row r="26" spans="1:7" ht="19.5" customHeight="1">
      <c r="A26" s="82">
        <v>121</v>
      </c>
      <c r="B26" s="20" t="s">
        <v>114</v>
      </c>
      <c r="C26" s="20" t="s">
        <v>115</v>
      </c>
      <c r="D26" s="22">
        <v>38</v>
      </c>
      <c r="E26" s="56" t="s">
        <v>49</v>
      </c>
      <c r="F26" s="56"/>
      <c r="G26" s="59"/>
    </row>
    <row r="27" spans="1:7" ht="19.5" customHeight="1">
      <c r="A27" s="60"/>
      <c r="B27" s="61"/>
      <c r="C27" s="65"/>
      <c r="D27" s="66"/>
      <c r="E27" s="67"/>
      <c r="F27" s="67"/>
      <c r="G27" s="64"/>
    </row>
    <row r="28" spans="1:7" ht="24.75" customHeight="1">
      <c r="A28" s="96" t="s">
        <v>13</v>
      </c>
      <c r="B28" s="97"/>
      <c r="C28" s="4" t="s">
        <v>48</v>
      </c>
      <c r="D28" s="72">
        <f>COUNTA(B30:B33)</f>
        <v>3</v>
      </c>
      <c r="E28" s="84" t="s">
        <v>143</v>
      </c>
      <c r="F28" s="98" t="s">
        <v>140</v>
      </c>
      <c r="G28" s="99"/>
    </row>
    <row r="29" spans="1:7" ht="16.5" customHeight="1" thickBot="1">
      <c r="A29" s="6" t="s">
        <v>3</v>
      </c>
      <c r="B29" s="8" t="s">
        <v>4</v>
      </c>
      <c r="C29" s="8" t="s">
        <v>1</v>
      </c>
      <c r="D29" s="7" t="s">
        <v>2</v>
      </c>
      <c r="E29" s="7" t="s">
        <v>42</v>
      </c>
      <c r="F29" s="7" t="s">
        <v>44</v>
      </c>
      <c r="G29" s="9" t="s">
        <v>43</v>
      </c>
    </row>
    <row r="30" spans="1:7" ht="19.5" customHeight="1">
      <c r="A30" s="82">
        <v>100</v>
      </c>
      <c r="B30" s="20" t="s">
        <v>116</v>
      </c>
      <c r="C30" s="20" t="s">
        <v>117</v>
      </c>
      <c r="D30" s="22">
        <v>38</v>
      </c>
      <c r="E30" s="56" t="s">
        <v>58</v>
      </c>
      <c r="F30" s="56"/>
      <c r="G30" s="59"/>
    </row>
    <row r="31" spans="1:7" ht="19.5" customHeight="1">
      <c r="A31" s="81">
        <v>101</v>
      </c>
      <c r="B31" s="16" t="s">
        <v>118</v>
      </c>
      <c r="C31" s="16" t="s">
        <v>119</v>
      </c>
      <c r="D31" s="17">
        <v>69</v>
      </c>
      <c r="E31" s="55" t="s">
        <v>58</v>
      </c>
      <c r="F31" s="55"/>
      <c r="G31" s="58"/>
    </row>
    <row r="32" spans="1:7" ht="19.5" customHeight="1">
      <c r="A32" s="85">
        <v>102</v>
      </c>
      <c r="B32" s="61" t="s">
        <v>120</v>
      </c>
      <c r="C32" s="61" t="s">
        <v>184</v>
      </c>
      <c r="D32" s="62">
        <v>74</v>
      </c>
      <c r="E32" s="63" t="s">
        <v>58</v>
      </c>
      <c r="F32" s="63"/>
      <c r="G32" s="88" t="s">
        <v>272</v>
      </c>
    </row>
    <row r="33" spans="1:7" ht="19.5" customHeight="1">
      <c r="A33" s="60"/>
      <c r="B33" s="61"/>
      <c r="C33" s="61"/>
      <c r="D33" s="62"/>
      <c r="E33" s="63"/>
      <c r="F33" s="63"/>
      <c r="G33" s="64"/>
    </row>
    <row r="34" spans="1:7" ht="24.75" customHeight="1">
      <c r="A34" s="96" t="s">
        <v>14</v>
      </c>
      <c r="B34" s="97"/>
      <c r="C34" s="4" t="s">
        <v>48</v>
      </c>
      <c r="D34" s="72">
        <f>COUNTA(B36:B37)</f>
        <v>0</v>
      </c>
      <c r="E34" s="84" t="s">
        <v>143</v>
      </c>
      <c r="F34" s="98" t="s">
        <v>140</v>
      </c>
      <c r="G34" s="99"/>
    </row>
    <row r="35" spans="1:7" ht="16.5" customHeight="1" thickBot="1">
      <c r="A35" s="6" t="s">
        <v>3</v>
      </c>
      <c r="B35" s="8" t="s">
        <v>4</v>
      </c>
      <c r="C35" s="8" t="s">
        <v>1</v>
      </c>
      <c r="D35" s="7" t="s">
        <v>2</v>
      </c>
      <c r="E35" s="7" t="s">
        <v>42</v>
      </c>
      <c r="F35" s="7" t="s">
        <v>44</v>
      </c>
      <c r="G35" s="9" t="s">
        <v>43</v>
      </c>
    </row>
    <row r="36" spans="1:7" ht="19.5" customHeight="1">
      <c r="A36" s="82"/>
      <c r="B36" s="20"/>
      <c r="C36" s="20"/>
      <c r="D36" s="22"/>
      <c r="E36" s="56"/>
      <c r="F36" s="56"/>
      <c r="G36" s="59"/>
    </row>
    <row r="37" spans="1:7" ht="19.5" customHeight="1">
      <c r="A37" s="60"/>
      <c r="B37" s="61"/>
      <c r="C37" s="61"/>
      <c r="D37" s="62"/>
      <c r="E37" s="63"/>
      <c r="F37" s="63"/>
      <c r="G37" s="64"/>
    </row>
    <row r="38" spans="1:7" ht="24.75" customHeight="1">
      <c r="A38" s="96" t="s">
        <v>15</v>
      </c>
      <c r="B38" s="97"/>
      <c r="C38" s="4" t="s">
        <v>48</v>
      </c>
      <c r="D38" s="5">
        <f>COUNTA(B40:B43)</f>
        <v>3</v>
      </c>
      <c r="E38" s="84" t="s">
        <v>143</v>
      </c>
      <c r="F38" s="98" t="s">
        <v>140</v>
      </c>
      <c r="G38" s="99"/>
    </row>
    <row r="39" spans="1:7" ht="16.5" customHeight="1" thickBot="1">
      <c r="A39" s="6" t="s">
        <v>3</v>
      </c>
      <c r="B39" s="8" t="s">
        <v>4</v>
      </c>
      <c r="C39" s="8" t="s">
        <v>1</v>
      </c>
      <c r="D39" s="7" t="s">
        <v>2</v>
      </c>
      <c r="E39" s="7" t="s">
        <v>42</v>
      </c>
      <c r="F39" s="7" t="s">
        <v>44</v>
      </c>
      <c r="G39" s="9" t="s">
        <v>43</v>
      </c>
    </row>
    <row r="40" spans="1:7" ht="19.5" customHeight="1">
      <c r="A40" s="82">
        <v>103</v>
      </c>
      <c r="B40" s="20" t="s">
        <v>121</v>
      </c>
      <c r="C40" s="20" t="s">
        <v>23</v>
      </c>
      <c r="D40" s="22">
        <v>1</v>
      </c>
      <c r="E40" s="56" t="s">
        <v>50</v>
      </c>
      <c r="F40" s="56"/>
      <c r="G40" s="59"/>
    </row>
    <row r="41" spans="1:7" ht="19.5" customHeight="1">
      <c r="A41" s="82">
        <v>104</v>
      </c>
      <c r="B41" s="20" t="s">
        <v>20</v>
      </c>
      <c r="C41" s="20" t="s">
        <v>45</v>
      </c>
      <c r="D41" s="22">
        <v>1</v>
      </c>
      <c r="E41" s="56" t="s">
        <v>50</v>
      </c>
      <c r="F41" s="56"/>
      <c r="G41" s="59"/>
    </row>
    <row r="42" spans="1:7" ht="19.5" customHeight="1">
      <c r="A42" s="82">
        <v>105</v>
      </c>
      <c r="B42" s="20" t="s">
        <v>122</v>
      </c>
      <c r="C42" s="20" t="s">
        <v>101</v>
      </c>
      <c r="D42" s="22">
        <v>38</v>
      </c>
      <c r="E42" s="56" t="s">
        <v>50</v>
      </c>
      <c r="F42" s="56"/>
      <c r="G42" s="59"/>
    </row>
    <row r="43" spans="1:7" ht="15" customHeight="1">
      <c r="A43" s="82"/>
      <c r="B43" s="20"/>
      <c r="C43" s="20"/>
      <c r="D43" s="22"/>
      <c r="E43" s="56"/>
      <c r="F43" s="56"/>
      <c r="G43" s="59"/>
    </row>
    <row r="44" spans="1:7" ht="24.75" customHeight="1">
      <c r="A44" s="96" t="s">
        <v>93</v>
      </c>
      <c r="B44" s="97"/>
      <c r="C44" s="4" t="s">
        <v>47</v>
      </c>
      <c r="D44" s="84">
        <f>COUNTA(B46:B86)</f>
        <v>39</v>
      </c>
      <c r="E44" s="84" t="s">
        <v>145</v>
      </c>
      <c r="F44" s="98" t="s">
        <v>144</v>
      </c>
      <c r="G44" s="99"/>
    </row>
    <row r="45" spans="1:7" ht="16.5" customHeight="1" thickBot="1">
      <c r="A45" s="6" t="s">
        <v>3</v>
      </c>
      <c r="B45" s="8" t="s">
        <v>4</v>
      </c>
      <c r="C45" s="8" t="s">
        <v>1</v>
      </c>
      <c r="D45" s="7" t="s">
        <v>2</v>
      </c>
      <c r="E45" s="7" t="s">
        <v>42</v>
      </c>
      <c r="F45" s="7" t="s">
        <v>44</v>
      </c>
      <c r="G45" s="9" t="s">
        <v>43</v>
      </c>
    </row>
    <row r="46" spans="1:7" ht="19.5" customHeight="1">
      <c r="A46" s="18">
        <v>1</v>
      </c>
      <c r="B46" s="20" t="s">
        <v>147</v>
      </c>
      <c r="C46" s="20" t="s">
        <v>148</v>
      </c>
      <c r="D46" s="22">
        <v>1</v>
      </c>
      <c r="E46" s="56" t="s">
        <v>95</v>
      </c>
      <c r="F46" s="56"/>
      <c r="G46" s="59"/>
    </row>
    <row r="47" spans="1:7" ht="19.5" customHeight="1">
      <c r="A47" s="14">
        <v>2</v>
      </c>
      <c r="B47" s="16" t="s">
        <v>60</v>
      </c>
      <c r="C47" s="16" t="s">
        <v>149</v>
      </c>
      <c r="D47" s="17">
        <v>1</v>
      </c>
      <c r="E47" s="55" t="s">
        <v>95</v>
      </c>
      <c r="F47" s="55"/>
      <c r="G47" s="58"/>
    </row>
    <row r="48" spans="1:7" ht="19.5" customHeight="1">
      <c r="A48" s="18">
        <v>3</v>
      </c>
      <c r="B48" s="20" t="s">
        <v>35</v>
      </c>
      <c r="C48" s="20" t="s">
        <v>149</v>
      </c>
      <c r="D48" s="22">
        <v>1</v>
      </c>
      <c r="E48" s="56" t="s">
        <v>95</v>
      </c>
      <c r="F48" s="56"/>
      <c r="G48" s="59"/>
    </row>
    <row r="49" spans="1:7" ht="19.5" customHeight="1">
      <c r="A49" s="14">
        <v>4</v>
      </c>
      <c r="B49" s="16" t="s">
        <v>24</v>
      </c>
      <c r="C49" s="16" t="s">
        <v>149</v>
      </c>
      <c r="D49" s="17">
        <v>1</v>
      </c>
      <c r="E49" s="55" t="s">
        <v>95</v>
      </c>
      <c r="F49" s="55"/>
      <c r="G49" s="58"/>
    </row>
    <row r="50" spans="1:7" ht="19.5" customHeight="1">
      <c r="A50" s="18">
        <v>5</v>
      </c>
      <c r="B50" s="20" t="s">
        <v>150</v>
      </c>
      <c r="C50" s="20" t="s">
        <v>151</v>
      </c>
      <c r="D50" s="22">
        <v>1</v>
      </c>
      <c r="E50" s="56" t="s">
        <v>95</v>
      </c>
      <c r="F50" s="56"/>
      <c r="G50" s="59"/>
    </row>
    <row r="51" spans="1:7" ht="19.5" customHeight="1">
      <c r="A51" s="14">
        <v>6</v>
      </c>
      <c r="B51" s="16" t="s">
        <v>152</v>
      </c>
      <c r="C51" s="16" t="s">
        <v>151</v>
      </c>
      <c r="D51" s="17">
        <v>1</v>
      </c>
      <c r="E51" s="55" t="s">
        <v>95</v>
      </c>
      <c r="F51" s="55"/>
      <c r="G51" s="58"/>
    </row>
    <row r="52" spans="1:7" ht="19.5" customHeight="1">
      <c r="A52" s="18">
        <v>7</v>
      </c>
      <c r="B52" s="20" t="s">
        <v>46</v>
      </c>
      <c r="C52" s="20" t="s">
        <v>104</v>
      </c>
      <c r="D52" s="22">
        <v>1</v>
      </c>
      <c r="E52" s="56" t="s">
        <v>95</v>
      </c>
      <c r="F52" s="56"/>
      <c r="G52" s="59"/>
    </row>
    <row r="53" spans="1:7" ht="19.5" customHeight="1">
      <c r="A53" s="14">
        <v>8</v>
      </c>
      <c r="B53" s="16" t="s">
        <v>33</v>
      </c>
      <c r="C53" s="16" t="s">
        <v>99</v>
      </c>
      <c r="D53" s="17">
        <v>1</v>
      </c>
      <c r="E53" s="55" t="s">
        <v>95</v>
      </c>
      <c r="F53" s="55"/>
      <c r="G53" s="58"/>
    </row>
    <row r="54" spans="1:7" ht="19.5" customHeight="1">
      <c r="A54" s="18">
        <v>9</v>
      </c>
      <c r="B54" s="20" t="s">
        <v>153</v>
      </c>
      <c r="C54" s="20" t="s">
        <v>104</v>
      </c>
      <c r="D54" s="22">
        <v>1</v>
      </c>
      <c r="E54" s="56" t="s">
        <v>95</v>
      </c>
      <c r="F54" s="56"/>
      <c r="G54" s="59"/>
    </row>
    <row r="55" spans="1:7" ht="19.5" customHeight="1">
      <c r="A55" s="14">
        <v>10</v>
      </c>
      <c r="B55" s="16" t="s">
        <v>154</v>
      </c>
      <c r="C55" s="16" t="s">
        <v>148</v>
      </c>
      <c r="D55" s="17">
        <v>1</v>
      </c>
      <c r="E55" s="55" t="s">
        <v>95</v>
      </c>
      <c r="F55" s="55"/>
      <c r="G55" s="58"/>
    </row>
    <row r="56" spans="1:7" ht="19.5" customHeight="1">
      <c r="A56" s="18">
        <v>11</v>
      </c>
      <c r="B56" s="20" t="s">
        <v>155</v>
      </c>
      <c r="C56" s="20" t="s">
        <v>156</v>
      </c>
      <c r="D56" s="22">
        <v>26</v>
      </c>
      <c r="E56" s="56" t="s">
        <v>95</v>
      </c>
      <c r="F56" s="56"/>
      <c r="G56" s="59"/>
    </row>
    <row r="57" spans="1:7" ht="19.5" customHeight="1">
      <c r="A57" s="14">
        <v>12</v>
      </c>
      <c r="B57" s="16" t="s">
        <v>157</v>
      </c>
      <c r="C57" s="16" t="s">
        <v>158</v>
      </c>
      <c r="D57" s="17">
        <v>26</v>
      </c>
      <c r="E57" s="55" t="s">
        <v>95</v>
      </c>
      <c r="F57" s="55"/>
      <c r="G57" s="58"/>
    </row>
    <row r="58" spans="1:7" ht="19.5" customHeight="1">
      <c r="A58" s="18">
        <v>13</v>
      </c>
      <c r="B58" s="20" t="s">
        <v>63</v>
      </c>
      <c r="C58" s="20" t="s">
        <v>64</v>
      </c>
      <c r="D58" s="22">
        <v>38</v>
      </c>
      <c r="E58" s="56" t="s">
        <v>95</v>
      </c>
      <c r="F58" s="56"/>
      <c r="G58" s="59"/>
    </row>
    <row r="59" spans="1:7" ht="19.5" customHeight="1">
      <c r="A59" s="14">
        <v>14</v>
      </c>
      <c r="B59" s="16" t="s">
        <v>62</v>
      </c>
      <c r="C59" s="16" t="s">
        <v>61</v>
      </c>
      <c r="D59" s="17">
        <v>38</v>
      </c>
      <c r="E59" s="55" t="s">
        <v>95</v>
      </c>
      <c r="F59" s="55"/>
      <c r="G59" s="58"/>
    </row>
    <row r="60" spans="1:7" ht="19.5" customHeight="1">
      <c r="A60" s="18">
        <v>15</v>
      </c>
      <c r="B60" s="20" t="s">
        <v>80</v>
      </c>
      <c r="C60" s="20" t="s">
        <v>159</v>
      </c>
      <c r="D60" s="22">
        <v>38</v>
      </c>
      <c r="E60" s="56" t="s">
        <v>95</v>
      </c>
      <c r="F60" s="56"/>
      <c r="G60" s="59"/>
    </row>
    <row r="61" spans="1:7" ht="19.5" customHeight="1">
      <c r="A61" s="14">
        <v>16</v>
      </c>
      <c r="B61" s="16" t="s">
        <v>160</v>
      </c>
      <c r="C61" s="16" t="s">
        <v>159</v>
      </c>
      <c r="D61" s="17">
        <v>38</v>
      </c>
      <c r="E61" s="55" t="s">
        <v>95</v>
      </c>
      <c r="F61" s="55"/>
      <c r="G61" s="58"/>
    </row>
    <row r="62" spans="1:7" ht="19.5" customHeight="1">
      <c r="A62" s="18">
        <v>17</v>
      </c>
      <c r="B62" s="20" t="s">
        <v>66</v>
      </c>
      <c r="C62" s="20" t="s">
        <v>59</v>
      </c>
      <c r="D62" s="22">
        <v>38</v>
      </c>
      <c r="E62" s="56" t="s">
        <v>95</v>
      </c>
      <c r="F62" s="56"/>
      <c r="G62" s="59"/>
    </row>
    <row r="63" spans="1:7" ht="19.5" customHeight="1">
      <c r="A63" s="14">
        <v>18</v>
      </c>
      <c r="B63" s="16" t="s">
        <v>161</v>
      </c>
      <c r="C63" s="16" t="s">
        <v>162</v>
      </c>
      <c r="D63" s="17">
        <v>38</v>
      </c>
      <c r="E63" s="55" t="s">
        <v>95</v>
      </c>
      <c r="F63" s="55"/>
      <c r="G63" s="58"/>
    </row>
    <row r="64" spans="1:7" ht="19.5" customHeight="1">
      <c r="A64" s="18">
        <v>19</v>
      </c>
      <c r="B64" s="20" t="s">
        <v>163</v>
      </c>
      <c r="C64" s="20" t="s">
        <v>162</v>
      </c>
      <c r="D64" s="22">
        <v>38</v>
      </c>
      <c r="E64" s="56" t="s">
        <v>95</v>
      </c>
      <c r="F64" s="56"/>
      <c r="G64" s="59"/>
    </row>
    <row r="65" spans="1:7" ht="19.5" customHeight="1">
      <c r="A65" s="14">
        <v>20</v>
      </c>
      <c r="B65" s="16" t="s">
        <v>68</v>
      </c>
      <c r="C65" s="16" t="s">
        <v>162</v>
      </c>
      <c r="D65" s="17">
        <v>38</v>
      </c>
      <c r="E65" s="55" t="s">
        <v>95</v>
      </c>
      <c r="F65" s="55"/>
      <c r="G65" s="58"/>
    </row>
    <row r="66" spans="1:7" ht="19.5" customHeight="1">
      <c r="A66" s="18">
        <v>21</v>
      </c>
      <c r="B66" s="20" t="s">
        <v>164</v>
      </c>
      <c r="C66" s="20" t="s">
        <v>165</v>
      </c>
      <c r="D66" s="22">
        <v>38</v>
      </c>
      <c r="E66" s="56" t="s">
        <v>95</v>
      </c>
      <c r="F66" s="56"/>
      <c r="G66" s="59"/>
    </row>
    <row r="67" spans="1:7" ht="19.5" customHeight="1">
      <c r="A67" s="14">
        <v>22</v>
      </c>
      <c r="B67" s="16" t="s">
        <v>166</v>
      </c>
      <c r="C67" s="16" t="s">
        <v>165</v>
      </c>
      <c r="D67" s="17">
        <v>38</v>
      </c>
      <c r="E67" s="55" t="s">
        <v>95</v>
      </c>
      <c r="F67" s="55"/>
      <c r="G67" s="58"/>
    </row>
    <row r="68" spans="1:7" ht="19.5" customHeight="1">
      <c r="A68" s="18">
        <v>23</v>
      </c>
      <c r="B68" s="20" t="s">
        <v>167</v>
      </c>
      <c r="C68" s="20" t="s">
        <v>165</v>
      </c>
      <c r="D68" s="22">
        <v>38</v>
      </c>
      <c r="E68" s="56" t="s">
        <v>95</v>
      </c>
      <c r="F68" s="56"/>
      <c r="G68" s="59"/>
    </row>
    <row r="69" spans="1:7" ht="19.5" customHeight="1">
      <c r="A69" s="14">
        <v>24</v>
      </c>
      <c r="B69" s="16" t="s">
        <v>168</v>
      </c>
      <c r="C69" s="16" t="s">
        <v>169</v>
      </c>
      <c r="D69" s="17">
        <v>38</v>
      </c>
      <c r="E69" s="55" t="s">
        <v>95</v>
      </c>
      <c r="F69" s="55"/>
      <c r="G69" s="58"/>
    </row>
    <row r="70" spans="1:7" ht="19.5" customHeight="1">
      <c r="A70" s="18">
        <v>25</v>
      </c>
      <c r="B70" s="20" t="s">
        <v>78</v>
      </c>
      <c r="C70" s="20" t="s">
        <v>170</v>
      </c>
      <c r="D70" s="22">
        <v>38</v>
      </c>
      <c r="E70" s="56" t="s">
        <v>95</v>
      </c>
      <c r="F70" s="56"/>
      <c r="G70" s="59"/>
    </row>
    <row r="71" spans="1:7" ht="19.5" customHeight="1">
      <c r="A71" s="14">
        <v>26</v>
      </c>
      <c r="B71" s="16" t="s">
        <v>73</v>
      </c>
      <c r="C71" s="16" t="s">
        <v>171</v>
      </c>
      <c r="D71" s="17">
        <v>69</v>
      </c>
      <c r="E71" s="55" t="s">
        <v>95</v>
      </c>
      <c r="F71" s="55"/>
      <c r="G71" s="58"/>
    </row>
    <row r="72" spans="1:7" ht="19.5" customHeight="1">
      <c r="A72" s="18">
        <v>27</v>
      </c>
      <c r="B72" s="20" t="s">
        <v>172</v>
      </c>
      <c r="C72" s="20" t="s">
        <v>173</v>
      </c>
      <c r="D72" s="22">
        <v>69</v>
      </c>
      <c r="E72" s="56" t="s">
        <v>95</v>
      </c>
      <c r="F72" s="56"/>
      <c r="G72" s="59"/>
    </row>
    <row r="73" spans="1:7" ht="19.5" customHeight="1">
      <c r="A73" s="14">
        <v>28</v>
      </c>
      <c r="B73" s="16" t="s">
        <v>174</v>
      </c>
      <c r="C73" s="16" t="s">
        <v>173</v>
      </c>
      <c r="D73" s="17">
        <v>69</v>
      </c>
      <c r="E73" s="55" t="s">
        <v>95</v>
      </c>
      <c r="F73" s="55"/>
      <c r="G73" s="58"/>
    </row>
    <row r="74" spans="1:7" ht="19.5" customHeight="1">
      <c r="A74" s="18">
        <v>29</v>
      </c>
      <c r="B74" s="20" t="s">
        <v>175</v>
      </c>
      <c r="C74" s="20" t="s">
        <v>173</v>
      </c>
      <c r="D74" s="22">
        <v>69</v>
      </c>
      <c r="E74" s="56" t="s">
        <v>95</v>
      </c>
      <c r="F74" s="56"/>
      <c r="G74" s="59"/>
    </row>
    <row r="75" spans="1:7" ht="19.5" customHeight="1">
      <c r="A75" s="14">
        <v>30</v>
      </c>
      <c r="B75" s="16" t="s">
        <v>82</v>
      </c>
      <c r="C75" s="16" t="s">
        <v>176</v>
      </c>
      <c r="D75" s="17">
        <v>69</v>
      </c>
      <c r="E75" s="55" t="s">
        <v>95</v>
      </c>
      <c r="F75" s="55"/>
      <c r="G75" s="58"/>
    </row>
    <row r="76" spans="1:7" ht="19.5" customHeight="1">
      <c r="A76" s="18">
        <v>31</v>
      </c>
      <c r="B76" s="20" t="s">
        <v>177</v>
      </c>
      <c r="C76" s="20" t="s">
        <v>176</v>
      </c>
      <c r="D76" s="22">
        <v>69</v>
      </c>
      <c r="E76" s="56" t="s">
        <v>95</v>
      </c>
      <c r="F76" s="56"/>
      <c r="G76" s="59"/>
    </row>
    <row r="77" spans="1:7" ht="19.5" customHeight="1">
      <c r="A77" s="14">
        <v>32</v>
      </c>
      <c r="B77" s="16" t="s">
        <v>178</v>
      </c>
      <c r="C77" s="16" t="s">
        <v>119</v>
      </c>
      <c r="D77" s="17">
        <v>69</v>
      </c>
      <c r="E77" s="55" t="s">
        <v>95</v>
      </c>
      <c r="F77" s="55"/>
      <c r="G77" s="58"/>
    </row>
    <row r="78" spans="1:7" ht="19.5" customHeight="1">
      <c r="A78" s="18">
        <v>33</v>
      </c>
      <c r="B78" s="20" t="s">
        <v>70</v>
      </c>
      <c r="C78" s="20" t="s">
        <v>179</v>
      </c>
      <c r="D78" s="22">
        <v>69</v>
      </c>
      <c r="E78" s="56" t="s">
        <v>95</v>
      </c>
      <c r="F78" s="56"/>
      <c r="G78" s="59"/>
    </row>
    <row r="79" spans="1:7" ht="19.5" customHeight="1">
      <c r="A79" s="14">
        <v>34</v>
      </c>
      <c r="B79" s="16" t="s">
        <v>180</v>
      </c>
      <c r="C79" s="16" t="s">
        <v>179</v>
      </c>
      <c r="D79" s="17">
        <v>69</v>
      </c>
      <c r="E79" s="55" t="s">
        <v>95</v>
      </c>
      <c r="F79" s="55"/>
      <c r="G79" s="58"/>
    </row>
    <row r="80" spans="1:7" ht="19.5" customHeight="1">
      <c r="A80" s="18">
        <v>35</v>
      </c>
      <c r="B80" s="20" t="s">
        <v>181</v>
      </c>
      <c r="C80" s="20" t="s">
        <v>185</v>
      </c>
      <c r="D80" s="22">
        <v>74</v>
      </c>
      <c r="E80" s="56" t="s">
        <v>95</v>
      </c>
      <c r="F80" s="56"/>
      <c r="G80" s="59"/>
    </row>
    <row r="81" spans="1:7" ht="19.5" customHeight="1">
      <c r="A81" s="14">
        <v>36</v>
      </c>
      <c r="B81" s="16" t="s">
        <v>182</v>
      </c>
      <c r="C81" s="16" t="s">
        <v>185</v>
      </c>
      <c r="D81" s="17">
        <v>74</v>
      </c>
      <c r="E81" s="55" t="s">
        <v>95</v>
      </c>
      <c r="F81" s="55"/>
      <c r="G81" s="58"/>
    </row>
    <row r="82" spans="1:7" ht="19.5" customHeight="1">
      <c r="A82" s="18">
        <v>37</v>
      </c>
      <c r="B82" s="20" t="s">
        <v>74</v>
      </c>
      <c r="C82" s="20" t="s">
        <v>186</v>
      </c>
      <c r="D82" s="22">
        <v>74</v>
      </c>
      <c r="E82" s="56" t="s">
        <v>95</v>
      </c>
      <c r="F82" s="56"/>
      <c r="G82" s="88" t="s">
        <v>272</v>
      </c>
    </row>
    <row r="83" spans="1:7" ht="19.5" customHeight="1">
      <c r="A83" s="14">
        <v>38</v>
      </c>
      <c r="B83" s="16" t="s">
        <v>183</v>
      </c>
      <c r="C83" s="16" t="s">
        <v>186</v>
      </c>
      <c r="D83" s="17">
        <v>74</v>
      </c>
      <c r="E83" s="55" t="s">
        <v>95</v>
      </c>
      <c r="F83" s="55"/>
      <c r="G83" s="58"/>
    </row>
    <row r="84" spans="1:7" ht="19.5" customHeight="1">
      <c r="A84" s="18">
        <v>39</v>
      </c>
      <c r="B84" s="20" t="s">
        <v>75</v>
      </c>
      <c r="C84" s="20" t="s">
        <v>187</v>
      </c>
      <c r="D84" s="22">
        <v>74</v>
      </c>
      <c r="E84" s="56" t="s">
        <v>95</v>
      </c>
      <c r="F84" s="56"/>
      <c r="G84" s="59"/>
    </row>
    <row r="85" spans="1:7" ht="19.5" customHeight="1">
      <c r="A85" s="14"/>
      <c r="B85" s="16"/>
      <c r="C85" s="16"/>
      <c r="D85" s="17"/>
      <c r="E85" s="55"/>
      <c r="F85" s="55"/>
      <c r="G85" s="58"/>
    </row>
    <row r="86" spans="1:7" ht="19.5" customHeight="1">
      <c r="A86" s="18"/>
      <c r="B86" s="20"/>
      <c r="C86" s="20"/>
      <c r="D86" s="22"/>
      <c r="E86" s="56"/>
      <c r="F86" s="56"/>
      <c r="G86" s="59"/>
    </row>
    <row r="87" spans="1:7" ht="24.75" customHeight="1">
      <c r="A87" s="96" t="s">
        <v>16</v>
      </c>
      <c r="B87" s="97"/>
      <c r="C87" s="4" t="s">
        <v>47</v>
      </c>
      <c r="D87" s="5">
        <f>COUNTA(B89:B109)</f>
        <v>19</v>
      </c>
      <c r="E87" s="84" t="s">
        <v>143</v>
      </c>
      <c r="F87" s="98" t="s">
        <v>140</v>
      </c>
      <c r="G87" s="99"/>
    </row>
    <row r="88" spans="1:7" ht="16.5" customHeight="1" thickBot="1">
      <c r="A88" s="6" t="s">
        <v>3</v>
      </c>
      <c r="B88" s="8" t="s">
        <v>4</v>
      </c>
      <c r="C88" s="8" t="s">
        <v>1</v>
      </c>
      <c r="D88" s="7" t="s">
        <v>2</v>
      </c>
      <c r="E88" s="7" t="s">
        <v>42</v>
      </c>
      <c r="F88" s="7" t="s">
        <v>44</v>
      </c>
      <c r="G88" s="9" t="s">
        <v>43</v>
      </c>
    </row>
    <row r="89" spans="1:7" ht="19.5" customHeight="1">
      <c r="A89" s="18">
        <v>51</v>
      </c>
      <c r="B89" s="20" t="s">
        <v>188</v>
      </c>
      <c r="C89" s="20" t="s">
        <v>189</v>
      </c>
      <c r="D89" s="22">
        <v>1</v>
      </c>
      <c r="E89" s="56" t="s">
        <v>94</v>
      </c>
      <c r="F89" s="56"/>
      <c r="G89" s="59"/>
    </row>
    <row r="90" spans="1:7" ht="19.5" customHeight="1">
      <c r="A90" s="14">
        <v>52</v>
      </c>
      <c r="B90" s="16" t="s">
        <v>190</v>
      </c>
      <c r="C90" s="16" t="s">
        <v>189</v>
      </c>
      <c r="D90" s="17">
        <v>1</v>
      </c>
      <c r="E90" s="55" t="s">
        <v>94</v>
      </c>
      <c r="F90" s="55"/>
      <c r="G90" s="58"/>
    </row>
    <row r="91" spans="1:7" ht="19.5" customHeight="1">
      <c r="A91" s="18">
        <v>53</v>
      </c>
      <c r="B91" s="20" t="s">
        <v>280</v>
      </c>
      <c r="C91" s="20" t="s">
        <v>191</v>
      </c>
      <c r="D91" s="22">
        <v>1</v>
      </c>
      <c r="E91" s="56" t="s">
        <v>94</v>
      </c>
      <c r="F91" s="56"/>
      <c r="G91" s="59"/>
    </row>
    <row r="92" spans="1:7" ht="19.5" customHeight="1">
      <c r="A92" s="14">
        <v>54</v>
      </c>
      <c r="B92" s="16" t="s">
        <v>279</v>
      </c>
      <c r="C92" s="16" t="s">
        <v>191</v>
      </c>
      <c r="D92" s="17">
        <v>1</v>
      </c>
      <c r="E92" s="55" t="s">
        <v>94</v>
      </c>
      <c r="F92" s="55"/>
      <c r="G92" s="58"/>
    </row>
    <row r="93" spans="1:7" ht="19.5" customHeight="1">
      <c r="A93" s="18">
        <v>55</v>
      </c>
      <c r="B93" s="20" t="s">
        <v>36</v>
      </c>
      <c r="C93" s="20" t="s">
        <v>22</v>
      </c>
      <c r="D93" s="22">
        <v>1</v>
      </c>
      <c r="E93" s="56" t="s">
        <v>94</v>
      </c>
      <c r="F93" s="56"/>
      <c r="G93" s="59"/>
    </row>
    <row r="94" spans="1:7" ht="19.5" customHeight="1">
      <c r="A94" s="14">
        <v>56</v>
      </c>
      <c r="B94" s="16" t="s">
        <v>38</v>
      </c>
      <c r="C94" s="16" t="s">
        <v>22</v>
      </c>
      <c r="D94" s="17">
        <v>1</v>
      </c>
      <c r="E94" s="55" t="s">
        <v>94</v>
      </c>
      <c r="F94" s="55"/>
      <c r="G94" s="58"/>
    </row>
    <row r="95" spans="1:7" ht="19.5" customHeight="1">
      <c r="A95" s="18">
        <v>57</v>
      </c>
      <c r="B95" s="20" t="s">
        <v>37</v>
      </c>
      <c r="C95" s="20" t="s">
        <v>22</v>
      </c>
      <c r="D95" s="22">
        <v>1</v>
      </c>
      <c r="E95" s="56" t="s">
        <v>94</v>
      </c>
      <c r="F95" s="56"/>
      <c r="G95" s="59"/>
    </row>
    <row r="96" spans="1:7" ht="19.5" customHeight="1">
      <c r="A96" s="14">
        <v>58</v>
      </c>
      <c r="B96" s="16" t="s">
        <v>192</v>
      </c>
      <c r="C96" s="16" t="s">
        <v>126</v>
      </c>
      <c r="D96" s="17">
        <v>1</v>
      </c>
      <c r="E96" s="55" t="s">
        <v>94</v>
      </c>
      <c r="F96" s="55"/>
      <c r="G96" s="58"/>
    </row>
    <row r="97" spans="1:7" ht="19.5" customHeight="1">
      <c r="A97" s="18">
        <v>59</v>
      </c>
      <c r="B97" s="20" t="s">
        <v>193</v>
      </c>
      <c r="C97" s="20" t="s">
        <v>104</v>
      </c>
      <c r="D97" s="22">
        <v>1</v>
      </c>
      <c r="E97" s="56" t="s">
        <v>94</v>
      </c>
      <c r="F97" s="56"/>
      <c r="G97" s="59"/>
    </row>
    <row r="98" spans="1:7" ht="19.5" customHeight="1">
      <c r="A98" s="14">
        <v>60</v>
      </c>
      <c r="B98" s="16" t="s">
        <v>194</v>
      </c>
      <c r="C98" s="16" t="s">
        <v>104</v>
      </c>
      <c r="D98" s="17">
        <v>1</v>
      </c>
      <c r="E98" s="55" t="s">
        <v>94</v>
      </c>
      <c r="F98" s="55"/>
      <c r="G98" s="58"/>
    </row>
    <row r="99" spans="1:7" ht="19.5" customHeight="1">
      <c r="A99" s="18">
        <v>61</v>
      </c>
      <c r="B99" s="20" t="s">
        <v>195</v>
      </c>
      <c r="C99" s="20" t="s">
        <v>128</v>
      </c>
      <c r="D99" s="22">
        <v>26</v>
      </c>
      <c r="E99" s="56" t="s">
        <v>94</v>
      </c>
      <c r="F99" s="56"/>
      <c r="G99" s="59"/>
    </row>
    <row r="100" spans="1:7" ht="19.5" customHeight="1">
      <c r="A100" s="14">
        <v>62</v>
      </c>
      <c r="B100" s="16" t="s">
        <v>196</v>
      </c>
      <c r="C100" s="16" t="s">
        <v>158</v>
      </c>
      <c r="D100" s="17">
        <v>26</v>
      </c>
      <c r="E100" s="55" t="s">
        <v>94</v>
      </c>
      <c r="F100" s="55"/>
      <c r="G100" s="58"/>
    </row>
    <row r="101" spans="1:7" ht="19.5" customHeight="1">
      <c r="A101" s="18">
        <v>63</v>
      </c>
      <c r="B101" s="20" t="s">
        <v>65</v>
      </c>
      <c r="C101" s="20" t="s">
        <v>61</v>
      </c>
      <c r="D101" s="22">
        <v>38</v>
      </c>
      <c r="E101" s="56" t="s">
        <v>94</v>
      </c>
      <c r="F101" s="56"/>
      <c r="G101" s="59"/>
    </row>
    <row r="102" spans="1:7" ht="19.5" customHeight="1">
      <c r="A102" s="14">
        <v>64</v>
      </c>
      <c r="B102" s="16" t="s">
        <v>197</v>
      </c>
      <c r="C102" s="16" t="s">
        <v>159</v>
      </c>
      <c r="D102" s="17">
        <v>38</v>
      </c>
      <c r="E102" s="55" t="s">
        <v>94</v>
      </c>
      <c r="F102" s="55"/>
      <c r="G102" s="58"/>
    </row>
    <row r="103" spans="1:7" ht="19.5" customHeight="1">
      <c r="A103" s="18">
        <v>65</v>
      </c>
      <c r="B103" s="20" t="s">
        <v>67</v>
      </c>
      <c r="C103" s="20" t="s">
        <v>162</v>
      </c>
      <c r="D103" s="22">
        <v>38</v>
      </c>
      <c r="E103" s="56" t="s">
        <v>94</v>
      </c>
      <c r="F103" s="56"/>
      <c r="G103" s="59"/>
    </row>
    <row r="104" spans="1:7" ht="19.5" customHeight="1">
      <c r="A104" s="14">
        <v>66</v>
      </c>
      <c r="B104" s="16" t="s">
        <v>198</v>
      </c>
      <c r="C104" s="16" t="s">
        <v>162</v>
      </c>
      <c r="D104" s="17">
        <v>38</v>
      </c>
      <c r="E104" s="55" t="s">
        <v>94</v>
      </c>
      <c r="F104" s="55"/>
      <c r="G104" s="58"/>
    </row>
    <row r="105" spans="1:7" ht="19.5" customHeight="1">
      <c r="A105" s="18">
        <v>67</v>
      </c>
      <c r="B105" s="20" t="s">
        <v>199</v>
      </c>
      <c r="C105" s="20" t="s">
        <v>173</v>
      </c>
      <c r="D105" s="22">
        <v>69</v>
      </c>
      <c r="E105" s="56" t="s">
        <v>94</v>
      </c>
      <c r="F105" s="56"/>
      <c r="G105" s="59"/>
    </row>
    <row r="106" spans="1:7" ht="19.5" customHeight="1">
      <c r="A106" s="14">
        <v>68</v>
      </c>
      <c r="B106" s="16" t="s">
        <v>278</v>
      </c>
      <c r="C106" s="16" t="s">
        <v>185</v>
      </c>
      <c r="D106" s="17">
        <v>74</v>
      </c>
      <c r="E106" s="55" t="s">
        <v>94</v>
      </c>
      <c r="F106" s="55"/>
      <c r="G106" s="58"/>
    </row>
    <row r="107" spans="1:7" ht="19.5" customHeight="1">
      <c r="A107" s="18">
        <v>69</v>
      </c>
      <c r="B107" s="20" t="s">
        <v>277</v>
      </c>
      <c r="C107" s="20" t="s">
        <v>185</v>
      </c>
      <c r="D107" s="22">
        <v>1</v>
      </c>
      <c r="E107" s="56" t="s">
        <v>94</v>
      </c>
      <c r="F107" s="56"/>
      <c r="G107" s="59"/>
    </row>
    <row r="108" spans="1:7" ht="19.5" customHeight="1">
      <c r="A108" s="14"/>
      <c r="B108" s="16"/>
      <c r="C108" s="16"/>
      <c r="D108" s="17"/>
      <c r="E108" s="55"/>
      <c r="F108" s="55"/>
      <c r="G108" s="58"/>
    </row>
    <row r="109" spans="1:7" ht="19.5" customHeight="1">
      <c r="A109" s="18"/>
      <c r="B109" s="20"/>
      <c r="C109" s="20"/>
      <c r="D109" s="22"/>
      <c r="E109" s="56"/>
      <c r="F109" s="56"/>
      <c r="G109" s="59"/>
    </row>
    <row r="110" spans="1:7" ht="24.75" customHeight="1">
      <c r="A110" s="96" t="s">
        <v>10</v>
      </c>
      <c r="B110" s="97"/>
      <c r="C110" s="4" t="s">
        <v>47</v>
      </c>
      <c r="D110" s="5">
        <f>COUNTA(B112:B153)</f>
        <v>42</v>
      </c>
      <c r="E110" s="84" t="s">
        <v>146</v>
      </c>
      <c r="F110" s="98" t="s">
        <v>55</v>
      </c>
      <c r="G110" s="99"/>
    </row>
    <row r="111" spans="1:7" ht="16.5" customHeight="1" thickBot="1">
      <c r="A111" s="6" t="s">
        <v>3</v>
      </c>
      <c r="B111" s="8" t="s">
        <v>4</v>
      </c>
      <c r="C111" s="8" t="s">
        <v>1</v>
      </c>
      <c r="D111" s="7" t="s">
        <v>2</v>
      </c>
      <c r="E111" s="7" t="s">
        <v>42</v>
      </c>
      <c r="F111" s="7" t="s">
        <v>44</v>
      </c>
      <c r="G111" s="9" t="s">
        <v>43</v>
      </c>
    </row>
    <row r="112" spans="1:7" ht="19.5" customHeight="1">
      <c r="A112" s="82">
        <v>1</v>
      </c>
      <c r="B112" s="20" t="s">
        <v>200</v>
      </c>
      <c r="C112" s="20" t="s">
        <v>201</v>
      </c>
      <c r="D112" s="22">
        <v>1</v>
      </c>
      <c r="E112" s="56" t="s">
        <v>51</v>
      </c>
      <c r="F112" s="56"/>
      <c r="G112" s="59"/>
    </row>
    <row r="113" spans="1:7" ht="19.5" customHeight="1">
      <c r="A113" s="81">
        <v>2</v>
      </c>
      <c r="B113" s="16" t="s">
        <v>26</v>
      </c>
      <c r="C113" s="16" t="s">
        <v>189</v>
      </c>
      <c r="D113" s="17">
        <v>1</v>
      </c>
      <c r="E113" s="55" t="s">
        <v>51</v>
      </c>
      <c r="F113" s="55"/>
      <c r="G113" s="58"/>
    </row>
    <row r="114" spans="1:7" ht="19.5" customHeight="1">
      <c r="A114" s="82">
        <v>3</v>
      </c>
      <c r="B114" s="20" t="s">
        <v>202</v>
      </c>
      <c r="C114" s="20" t="s">
        <v>148</v>
      </c>
      <c r="D114" s="22">
        <v>1</v>
      </c>
      <c r="E114" s="56" t="s">
        <v>51</v>
      </c>
      <c r="F114" s="56"/>
      <c r="G114" s="59"/>
    </row>
    <row r="115" spans="1:7" ht="19.5" customHeight="1">
      <c r="A115" s="81">
        <v>4</v>
      </c>
      <c r="B115" s="16" t="s">
        <v>203</v>
      </c>
      <c r="C115" s="16" t="s">
        <v>204</v>
      </c>
      <c r="D115" s="17">
        <v>1</v>
      </c>
      <c r="E115" s="55" t="s">
        <v>51</v>
      </c>
      <c r="F115" s="55"/>
      <c r="G115" s="58"/>
    </row>
    <row r="116" spans="1:7" ht="19.5" customHeight="1">
      <c r="A116" s="82">
        <v>5</v>
      </c>
      <c r="B116" s="20" t="s">
        <v>31</v>
      </c>
      <c r="C116" s="20" t="s">
        <v>23</v>
      </c>
      <c r="D116" s="22">
        <v>1</v>
      </c>
      <c r="E116" s="56" t="s">
        <v>51</v>
      </c>
      <c r="F116" s="56"/>
      <c r="G116" s="59"/>
    </row>
    <row r="117" spans="1:7" ht="19.5" customHeight="1">
      <c r="A117" s="81">
        <v>6</v>
      </c>
      <c r="B117" s="16" t="s">
        <v>206</v>
      </c>
      <c r="C117" s="16" t="s">
        <v>23</v>
      </c>
      <c r="D117" s="17">
        <v>1</v>
      </c>
      <c r="E117" s="55" t="s">
        <v>51</v>
      </c>
      <c r="F117" s="55"/>
      <c r="G117" s="58"/>
    </row>
    <row r="118" spans="1:7" ht="19.5" customHeight="1">
      <c r="A118" s="82">
        <v>7</v>
      </c>
      <c r="B118" s="20" t="s">
        <v>32</v>
      </c>
      <c r="C118" s="20" t="s">
        <v>23</v>
      </c>
      <c r="D118" s="22">
        <v>1</v>
      </c>
      <c r="E118" s="56" t="s">
        <v>51</v>
      </c>
      <c r="F118" s="56"/>
      <c r="G118" s="59"/>
    </row>
    <row r="119" spans="1:7" ht="19.5" customHeight="1">
      <c r="A119" s="81">
        <v>8</v>
      </c>
      <c r="B119" s="16" t="s">
        <v>34</v>
      </c>
      <c r="C119" s="16" t="s">
        <v>23</v>
      </c>
      <c r="D119" s="17">
        <v>1</v>
      </c>
      <c r="E119" s="55" t="s">
        <v>51</v>
      </c>
      <c r="F119" s="55"/>
      <c r="G119" s="58"/>
    </row>
    <row r="120" spans="1:7" ht="19.5" customHeight="1">
      <c r="A120" s="82">
        <v>9</v>
      </c>
      <c r="B120" s="20" t="s">
        <v>205</v>
      </c>
      <c r="C120" s="20" t="s">
        <v>104</v>
      </c>
      <c r="D120" s="22">
        <v>1</v>
      </c>
      <c r="E120" s="56" t="s">
        <v>51</v>
      </c>
      <c r="F120" s="56"/>
      <c r="G120" s="59"/>
    </row>
    <row r="121" spans="1:7" ht="19.5" customHeight="1">
      <c r="A121" s="81">
        <v>10</v>
      </c>
      <c r="B121" s="16" t="s">
        <v>207</v>
      </c>
      <c r="C121" s="16" t="s">
        <v>104</v>
      </c>
      <c r="D121" s="17">
        <v>1</v>
      </c>
      <c r="E121" s="55" t="s">
        <v>51</v>
      </c>
      <c r="F121" s="55"/>
      <c r="G121" s="58"/>
    </row>
    <row r="122" spans="1:7" ht="19.5" customHeight="1">
      <c r="A122" s="82">
        <v>11</v>
      </c>
      <c r="B122" s="20" t="s">
        <v>208</v>
      </c>
      <c r="C122" s="20" t="s">
        <v>104</v>
      </c>
      <c r="D122" s="22">
        <v>1</v>
      </c>
      <c r="E122" s="56" t="s">
        <v>51</v>
      </c>
      <c r="F122" s="56"/>
      <c r="G122" s="59"/>
    </row>
    <row r="123" spans="1:7" ht="19.5" customHeight="1">
      <c r="A123" s="81">
        <v>12</v>
      </c>
      <c r="B123" s="16" t="s">
        <v>209</v>
      </c>
      <c r="C123" s="16" t="s">
        <v>99</v>
      </c>
      <c r="D123" s="17">
        <v>1</v>
      </c>
      <c r="E123" s="55" t="s">
        <v>51</v>
      </c>
      <c r="F123" s="55"/>
      <c r="G123" s="58"/>
    </row>
    <row r="124" spans="1:7" ht="19.5" customHeight="1">
      <c r="A124" s="82">
        <v>13</v>
      </c>
      <c r="B124" s="20" t="s">
        <v>210</v>
      </c>
      <c r="C124" s="20" t="s">
        <v>211</v>
      </c>
      <c r="D124" s="22">
        <v>1</v>
      </c>
      <c r="E124" s="56" t="s">
        <v>51</v>
      </c>
      <c r="F124" s="56"/>
      <c r="G124" s="59"/>
    </row>
    <row r="125" spans="1:7" ht="19.5" customHeight="1">
      <c r="A125" s="81">
        <v>14</v>
      </c>
      <c r="B125" s="16" t="s">
        <v>212</v>
      </c>
      <c r="C125" s="16" t="s">
        <v>27</v>
      </c>
      <c r="D125" s="17">
        <v>1</v>
      </c>
      <c r="E125" s="55" t="s">
        <v>51</v>
      </c>
      <c r="F125" s="55"/>
      <c r="G125" s="58"/>
    </row>
    <row r="126" spans="1:7" ht="19.5" customHeight="1">
      <c r="A126" s="82">
        <v>15</v>
      </c>
      <c r="B126" s="20" t="s">
        <v>25</v>
      </c>
      <c r="C126" s="20" t="s">
        <v>27</v>
      </c>
      <c r="D126" s="22">
        <v>1</v>
      </c>
      <c r="E126" s="56" t="s">
        <v>51</v>
      </c>
      <c r="F126" s="56"/>
      <c r="G126" s="59"/>
    </row>
    <row r="127" spans="1:7" ht="19.5" customHeight="1">
      <c r="A127" s="81">
        <v>16</v>
      </c>
      <c r="B127" s="16" t="s">
        <v>213</v>
      </c>
      <c r="C127" s="16" t="s">
        <v>27</v>
      </c>
      <c r="D127" s="17">
        <v>1</v>
      </c>
      <c r="E127" s="55" t="s">
        <v>51</v>
      </c>
      <c r="F127" s="55"/>
      <c r="G127" s="58"/>
    </row>
    <row r="128" spans="1:7" ht="19.5" customHeight="1">
      <c r="A128" s="82">
        <v>17</v>
      </c>
      <c r="B128" s="20" t="s">
        <v>214</v>
      </c>
      <c r="C128" s="20" t="s">
        <v>128</v>
      </c>
      <c r="D128" s="22">
        <v>26</v>
      </c>
      <c r="E128" s="56" t="s">
        <v>51</v>
      </c>
      <c r="F128" s="56"/>
      <c r="G128" s="59"/>
    </row>
    <row r="129" spans="1:7" ht="19.5" customHeight="1">
      <c r="A129" s="81">
        <v>18</v>
      </c>
      <c r="B129" s="16" t="s">
        <v>215</v>
      </c>
      <c r="C129" s="16" t="s">
        <v>128</v>
      </c>
      <c r="D129" s="17">
        <v>26</v>
      </c>
      <c r="E129" s="55" t="s">
        <v>51</v>
      </c>
      <c r="F129" s="55"/>
      <c r="G129" s="58"/>
    </row>
    <row r="130" spans="1:7" ht="19.5" customHeight="1">
      <c r="A130" s="82">
        <v>19</v>
      </c>
      <c r="B130" s="20" t="s">
        <v>216</v>
      </c>
      <c r="C130" s="20" t="s">
        <v>128</v>
      </c>
      <c r="D130" s="22">
        <v>26</v>
      </c>
      <c r="E130" s="56" t="s">
        <v>51</v>
      </c>
      <c r="F130" s="56"/>
      <c r="G130" s="59"/>
    </row>
    <row r="131" spans="1:7" ht="19.5" customHeight="1">
      <c r="A131" s="81">
        <v>20</v>
      </c>
      <c r="B131" s="16" t="s">
        <v>217</v>
      </c>
      <c r="C131" s="16" t="s">
        <v>218</v>
      </c>
      <c r="D131" s="17">
        <v>26</v>
      </c>
      <c r="E131" s="55" t="s">
        <v>51</v>
      </c>
      <c r="F131" s="55"/>
      <c r="G131" s="58"/>
    </row>
    <row r="132" spans="1:7" ht="19.5" customHeight="1">
      <c r="A132" s="82">
        <v>21</v>
      </c>
      <c r="B132" s="20" t="s">
        <v>219</v>
      </c>
      <c r="C132" s="20" t="s">
        <v>117</v>
      </c>
      <c r="D132" s="22">
        <v>38</v>
      </c>
      <c r="E132" s="56" t="s">
        <v>51</v>
      </c>
      <c r="F132" s="56"/>
      <c r="G132" s="59"/>
    </row>
    <row r="133" spans="1:7" ht="19.5" customHeight="1">
      <c r="A133" s="81">
        <v>22</v>
      </c>
      <c r="B133" s="16" t="s">
        <v>220</v>
      </c>
      <c r="C133" s="16" t="s">
        <v>221</v>
      </c>
      <c r="D133" s="17">
        <v>38</v>
      </c>
      <c r="E133" s="55" t="s">
        <v>51</v>
      </c>
      <c r="F133" s="55"/>
      <c r="G133" s="58"/>
    </row>
    <row r="134" spans="1:7" ht="19.5" customHeight="1">
      <c r="A134" s="82">
        <v>23</v>
      </c>
      <c r="B134" s="20" t="s">
        <v>222</v>
      </c>
      <c r="C134" s="20" t="s">
        <v>221</v>
      </c>
      <c r="D134" s="22">
        <v>38</v>
      </c>
      <c r="E134" s="56" t="s">
        <v>51</v>
      </c>
      <c r="F134" s="56"/>
      <c r="G134" s="59"/>
    </row>
    <row r="135" spans="1:7" ht="19.5" customHeight="1">
      <c r="A135" s="81">
        <v>24</v>
      </c>
      <c r="B135" s="16" t="s">
        <v>223</v>
      </c>
      <c r="C135" s="16" t="s">
        <v>221</v>
      </c>
      <c r="D135" s="17">
        <v>38</v>
      </c>
      <c r="E135" s="55" t="s">
        <v>51</v>
      </c>
      <c r="F135" s="55"/>
      <c r="G135" s="58"/>
    </row>
    <row r="136" spans="1:7" ht="19.5" customHeight="1">
      <c r="A136" s="82">
        <v>25</v>
      </c>
      <c r="B136" s="20" t="s">
        <v>79</v>
      </c>
      <c r="C136" s="20" t="s">
        <v>221</v>
      </c>
      <c r="D136" s="22">
        <v>38</v>
      </c>
      <c r="E136" s="56" t="s">
        <v>51</v>
      </c>
      <c r="F136" s="56"/>
      <c r="G136" s="59"/>
    </row>
    <row r="137" spans="1:7" ht="19.5" customHeight="1">
      <c r="A137" s="81">
        <v>26</v>
      </c>
      <c r="B137" s="16" t="s">
        <v>76</v>
      </c>
      <c r="C137" s="16" t="s">
        <v>69</v>
      </c>
      <c r="D137" s="17">
        <v>38</v>
      </c>
      <c r="E137" s="55" t="s">
        <v>51</v>
      </c>
      <c r="F137" s="55"/>
      <c r="G137" s="58"/>
    </row>
    <row r="138" spans="1:7" ht="19.5" customHeight="1">
      <c r="A138" s="82">
        <v>27</v>
      </c>
      <c r="B138" s="20" t="s">
        <v>86</v>
      </c>
      <c r="C138" s="20" t="s">
        <v>69</v>
      </c>
      <c r="D138" s="22">
        <v>38</v>
      </c>
      <c r="E138" s="56" t="s">
        <v>51</v>
      </c>
      <c r="F138" s="56"/>
      <c r="G138" s="59"/>
    </row>
    <row r="139" spans="1:7" ht="19.5" customHeight="1">
      <c r="A139" s="81">
        <v>28</v>
      </c>
      <c r="B139" s="16" t="s">
        <v>224</v>
      </c>
      <c r="C139" s="16" t="s">
        <v>169</v>
      </c>
      <c r="D139" s="17">
        <v>38</v>
      </c>
      <c r="E139" s="55" t="s">
        <v>51</v>
      </c>
      <c r="F139" s="55"/>
      <c r="G139" s="58"/>
    </row>
    <row r="140" spans="1:7" ht="19.5" customHeight="1">
      <c r="A140" s="82">
        <v>29</v>
      </c>
      <c r="B140" s="20" t="s">
        <v>225</v>
      </c>
      <c r="C140" s="21" t="s">
        <v>226</v>
      </c>
      <c r="D140" s="23">
        <v>38</v>
      </c>
      <c r="E140" s="57" t="s">
        <v>51</v>
      </c>
      <c r="F140" s="57"/>
      <c r="G140" s="59"/>
    </row>
    <row r="141" spans="1:7" ht="19.5" customHeight="1">
      <c r="A141" s="81">
        <v>30</v>
      </c>
      <c r="B141" s="16" t="s">
        <v>85</v>
      </c>
      <c r="C141" s="16" t="s">
        <v>226</v>
      </c>
      <c r="D141" s="17">
        <v>38</v>
      </c>
      <c r="E141" s="55" t="s">
        <v>51</v>
      </c>
      <c r="F141" s="55"/>
      <c r="G141" s="58"/>
    </row>
    <row r="142" spans="1:7" ht="19.5" customHeight="1">
      <c r="A142" s="82">
        <v>31</v>
      </c>
      <c r="B142" s="20" t="s">
        <v>227</v>
      </c>
      <c r="C142" s="20" t="s">
        <v>226</v>
      </c>
      <c r="D142" s="22">
        <v>38</v>
      </c>
      <c r="E142" s="56" t="s">
        <v>51</v>
      </c>
      <c r="F142" s="56"/>
      <c r="G142" s="59"/>
    </row>
    <row r="143" spans="1:7" ht="19.5" customHeight="1">
      <c r="A143" s="81">
        <v>32</v>
      </c>
      <c r="B143" s="16" t="s">
        <v>228</v>
      </c>
      <c r="C143" s="16" t="s">
        <v>229</v>
      </c>
      <c r="D143" s="17">
        <v>69</v>
      </c>
      <c r="E143" s="55" t="s">
        <v>51</v>
      </c>
      <c r="F143" s="55"/>
      <c r="G143" s="58"/>
    </row>
    <row r="144" spans="1:7" ht="19.5" customHeight="1">
      <c r="A144" s="82">
        <v>33</v>
      </c>
      <c r="B144" s="20" t="s">
        <v>231</v>
      </c>
      <c r="C144" s="20" t="s">
        <v>173</v>
      </c>
      <c r="D144" s="22">
        <v>69</v>
      </c>
      <c r="E144" s="56" t="s">
        <v>51</v>
      </c>
      <c r="F144" s="56"/>
      <c r="G144" s="59"/>
    </row>
    <row r="145" spans="1:7" ht="19.5" customHeight="1">
      <c r="A145" s="81">
        <v>34</v>
      </c>
      <c r="B145" s="16" t="s">
        <v>232</v>
      </c>
      <c r="C145" s="16" t="s">
        <v>173</v>
      </c>
      <c r="D145" s="17">
        <v>69</v>
      </c>
      <c r="E145" s="55" t="s">
        <v>51</v>
      </c>
      <c r="F145" s="55"/>
      <c r="G145" s="58"/>
    </row>
    <row r="146" spans="1:7" ht="19.5" customHeight="1">
      <c r="A146" s="82">
        <v>35</v>
      </c>
      <c r="B146" s="20" t="s">
        <v>83</v>
      </c>
      <c r="C146" s="20" t="s">
        <v>176</v>
      </c>
      <c r="D146" s="22">
        <v>69</v>
      </c>
      <c r="E146" s="56" t="s">
        <v>51</v>
      </c>
      <c r="F146" s="56"/>
      <c r="G146" s="59"/>
    </row>
    <row r="147" spans="1:7" ht="19.5" customHeight="1">
      <c r="A147" s="81">
        <v>36</v>
      </c>
      <c r="B147" s="16" t="s">
        <v>233</v>
      </c>
      <c r="C147" s="16" t="s">
        <v>71</v>
      </c>
      <c r="D147" s="17">
        <v>69</v>
      </c>
      <c r="E147" s="55" t="s">
        <v>51</v>
      </c>
      <c r="F147" s="55"/>
      <c r="G147" s="58"/>
    </row>
    <row r="148" spans="1:7" ht="19.5" customHeight="1">
      <c r="A148" s="82">
        <v>37</v>
      </c>
      <c r="B148" s="20" t="s">
        <v>234</v>
      </c>
      <c r="C148" s="20" t="s">
        <v>230</v>
      </c>
      <c r="D148" s="22">
        <v>69</v>
      </c>
      <c r="E148" s="56" t="s">
        <v>51</v>
      </c>
      <c r="F148" s="56"/>
      <c r="G148" s="59"/>
    </row>
    <row r="149" spans="1:7" ht="19.5" customHeight="1">
      <c r="A149" s="81">
        <v>38</v>
      </c>
      <c r="B149" s="16" t="s">
        <v>81</v>
      </c>
      <c r="C149" s="16" t="s">
        <v>230</v>
      </c>
      <c r="D149" s="17">
        <v>69</v>
      </c>
      <c r="E149" s="55" t="s">
        <v>51</v>
      </c>
      <c r="F149" s="55"/>
      <c r="G149" s="58"/>
    </row>
    <row r="150" spans="1:7" ht="19.5" customHeight="1">
      <c r="A150" s="82">
        <v>39</v>
      </c>
      <c r="B150" s="20" t="s">
        <v>84</v>
      </c>
      <c r="C150" s="20" t="s">
        <v>171</v>
      </c>
      <c r="D150" s="22">
        <v>69</v>
      </c>
      <c r="E150" s="56" t="s">
        <v>51</v>
      </c>
      <c r="F150" s="56"/>
      <c r="G150" s="59"/>
    </row>
    <row r="151" spans="1:7" ht="19.5" customHeight="1">
      <c r="A151" s="81">
        <v>40</v>
      </c>
      <c r="B151" s="16" t="s">
        <v>87</v>
      </c>
      <c r="C151" s="16" t="s">
        <v>235</v>
      </c>
      <c r="D151" s="17">
        <v>74</v>
      </c>
      <c r="E151" s="55" t="s">
        <v>51</v>
      </c>
      <c r="F151" s="55"/>
      <c r="G151" s="58"/>
    </row>
    <row r="152" spans="1:7" ht="19.5" customHeight="1">
      <c r="A152" s="82">
        <v>41</v>
      </c>
      <c r="B152" s="20" t="s">
        <v>237</v>
      </c>
      <c r="C152" s="20" t="s">
        <v>235</v>
      </c>
      <c r="D152" s="22">
        <v>74</v>
      </c>
      <c r="E152" s="56" t="s">
        <v>51</v>
      </c>
      <c r="F152" s="56"/>
      <c r="G152" s="59"/>
    </row>
    <row r="153" spans="1:7" ht="19.5" customHeight="1">
      <c r="A153" s="81">
        <v>42</v>
      </c>
      <c r="B153" s="16" t="s">
        <v>268</v>
      </c>
      <c r="C153" s="16" t="s">
        <v>236</v>
      </c>
      <c r="D153" s="17">
        <v>74</v>
      </c>
      <c r="E153" s="55" t="s">
        <v>51</v>
      </c>
      <c r="F153" s="55"/>
      <c r="G153" s="58"/>
    </row>
    <row r="154" spans="1:7" ht="24.75" customHeight="1">
      <c r="A154" s="96" t="s">
        <v>9</v>
      </c>
      <c r="B154" s="97"/>
      <c r="C154" s="4" t="s">
        <v>47</v>
      </c>
      <c r="D154" s="5">
        <f>COUNTA(B156:B186)</f>
        <v>29</v>
      </c>
      <c r="E154" s="84" t="s">
        <v>123</v>
      </c>
      <c r="F154" s="98" t="s">
        <v>124</v>
      </c>
      <c r="G154" s="99"/>
    </row>
    <row r="155" spans="1:7" ht="16.5" customHeight="1" thickBot="1">
      <c r="A155" s="6" t="s">
        <v>3</v>
      </c>
      <c r="B155" s="8" t="s">
        <v>4</v>
      </c>
      <c r="C155" s="8" t="s">
        <v>1</v>
      </c>
      <c r="D155" s="7" t="s">
        <v>2</v>
      </c>
      <c r="E155" s="7" t="s">
        <v>42</v>
      </c>
      <c r="F155" s="7" t="s">
        <v>44</v>
      </c>
      <c r="G155" s="9" t="s">
        <v>43</v>
      </c>
    </row>
    <row r="156" spans="1:7" ht="19.5" customHeight="1">
      <c r="A156" s="18">
        <v>71</v>
      </c>
      <c r="B156" s="20" t="s">
        <v>39</v>
      </c>
      <c r="C156" s="20" t="s">
        <v>22</v>
      </c>
      <c r="D156" s="22">
        <v>1</v>
      </c>
      <c r="E156" s="56" t="s">
        <v>52</v>
      </c>
      <c r="F156" s="56"/>
      <c r="G156" s="59"/>
    </row>
    <row r="157" spans="1:7" ht="19.5" customHeight="1">
      <c r="A157" s="14">
        <v>72</v>
      </c>
      <c r="B157" s="16" t="s">
        <v>238</v>
      </c>
      <c r="C157" s="16" t="s">
        <v>148</v>
      </c>
      <c r="D157" s="17">
        <v>1</v>
      </c>
      <c r="E157" s="55" t="s">
        <v>52</v>
      </c>
      <c r="F157" s="55"/>
      <c r="G157" s="58"/>
    </row>
    <row r="158" spans="1:7" ht="19.5" customHeight="1">
      <c r="A158" s="18">
        <v>73</v>
      </c>
      <c r="B158" s="20" t="s">
        <v>239</v>
      </c>
      <c r="C158" s="20" t="s">
        <v>148</v>
      </c>
      <c r="D158" s="22">
        <v>1</v>
      </c>
      <c r="E158" s="56" t="s">
        <v>52</v>
      </c>
      <c r="F158" s="56"/>
      <c r="G158" s="59"/>
    </row>
    <row r="159" spans="1:7" ht="19.5" customHeight="1">
      <c r="A159" s="14">
        <v>74</v>
      </c>
      <c r="B159" s="16" t="s">
        <v>240</v>
      </c>
      <c r="C159" s="16" t="s">
        <v>149</v>
      </c>
      <c r="D159" s="17">
        <v>1</v>
      </c>
      <c r="E159" s="55" t="s">
        <v>52</v>
      </c>
      <c r="F159" s="55"/>
      <c r="G159" s="58"/>
    </row>
    <row r="160" spans="1:7" ht="19.5" customHeight="1">
      <c r="A160" s="18">
        <v>75</v>
      </c>
      <c r="B160" s="20" t="s">
        <v>28</v>
      </c>
      <c r="C160" s="20" t="s">
        <v>126</v>
      </c>
      <c r="D160" s="22">
        <v>1</v>
      </c>
      <c r="E160" s="56" t="s">
        <v>52</v>
      </c>
      <c r="F160" s="56"/>
      <c r="G160" s="59"/>
    </row>
    <row r="161" spans="1:7" ht="19.5" customHeight="1">
      <c r="A161" s="14">
        <v>76</v>
      </c>
      <c r="B161" s="16" t="s">
        <v>241</v>
      </c>
      <c r="C161" s="68" t="s">
        <v>126</v>
      </c>
      <c r="D161" s="69">
        <v>1</v>
      </c>
      <c r="E161" s="55" t="s">
        <v>52</v>
      </c>
      <c r="F161" s="70"/>
      <c r="G161" s="58"/>
    </row>
    <row r="162" spans="1:7" ht="19.5" customHeight="1">
      <c r="A162" s="18">
        <v>77</v>
      </c>
      <c r="B162" s="20" t="s">
        <v>30</v>
      </c>
      <c r="C162" s="20" t="s">
        <v>126</v>
      </c>
      <c r="D162" s="22">
        <v>1</v>
      </c>
      <c r="E162" s="56" t="s">
        <v>52</v>
      </c>
      <c r="F162" s="56"/>
      <c r="G162" s="59"/>
    </row>
    <row r="163" spans="1:7" ht="19.5" customHeight="1">
      <c r="A163" s="14">
        <v>78</v>
      </c>
      <c r="B163" s="16" t="s">
        <v>242</v>
      </c>
      <c r="C163" s="16" t="s">
        <v>126</v>
      </c>
      <c r="D163" s="17">
        <v>1</v>
      </c>
      <c r="E163" s="55" t="s">
        <v>52</v>
      </c>
      <c r="F163" s="55"/>
      <c r="G163" s="58"/>
    </row>
    <row r="164" spans="1:7" ht="19.5" customHeight="1">
      <c r="A164" s="18">
        <v>79</v>
      </c>
      <c r="B164" s="20" t="s">
        <v>29</v>
      </c>
      <c r="C164" s="20" t="s">
        <v>23</v>
      </c>
      <c r="D164" s="22">
        <v>1</v>
      </c>
      <c r="E164" s="56" t="s">
        <v>52</v>
      </c>
      <c r="F164" s="56"/>
      <c r="G164" s="59"/>
    </row>
    <row r="165" spans="1:7" ht="19.5" customHeight="1">
      <c r="A165" s="14">
        <v>80</v>
      </c>
      <c r="B165" s="16" t="s">
        <v>243</v>
      </c>
      <c r="C165" s="16" t="s">
        <v>149</v>
      </c>
      <c r="D165" s="17">
        <v>1</v>
      </c>
      <c r="E165" s="55" t="s">
        <v>52</v>
      </c>
      <c r="F165" s="55"/>
      <c r="G165" s="58"/>
    </row>
    <row r="166" spans="1:7" ht="19.5" customHeight="1">
      <c r="A166" s="18">
        <v>81</v>
      </c>
      <c r="B166" s="20" t="s">
        <v>244</v>
      </c>
      <c r="C166" s="20" t="s">
        <v>149</v>
      </c>
      <c r="D166" s="22">
        <v>1</v>
      </c>
      <c r="E166" s="56" t="s">
        <v>52</v>
      </c>
      <c r="F166" s="56"/>
      <c r="G166" s="59"/>
    </row>
    <row r="167" spans="1:7" ht="19.5" customHeight="1">
      <c r="A167" s="14">
        <v>82</v>
      </c>
      <c r="B167" s="16" t="s">
        <v>245</v>
      </c>
      <c r="C167" s="16" t="s">
        <v>211</v>
      </c>
      <c r="D167" s="17">
        <v>1</v>
      </c>
      <c r="E167" s="55" t="s">
        <v>52</v>
      </c>
      <c r="F167" s="55"/>
      <c r="G167" s="58"/>
    </row>
    <row r="168" spans="1:7" ht="19.5" customHeight="1">
      <c r="A168" s="18">
        <v>83</v>
      </c>
      <c r="B168" s="20" t="s">
        <v>246</v>
      </c>
      <c r="C168" s="20" t="s">
        <v>247</v>
      </c>
      <c r="D168" s="22">
        <v>1</v>
      </c>
      <c r="E168" s="56" t="s">
        <v>52</v>
      </c>
      <c r="F168" s="56"/>
      <c r="G168" s="59"/>
    </row>
    <row r="169" spans="1:7" ht="19.5" customHeight="1">
      <c r="A169" s="14">
        <v>84</v>
      </c>
      <c r="B169" s="16" t="s">
        <v>248</v>
      </c>
      <c r="C169" s="16" t="s">
        <v>128</v>
      </c>
      <c r="D169" s="17">
        <v>26</v>
      </c>
      <c r="E169" s="55" t="s">
        <v>52</v>
      </c>
      <c r="F169" s="55"/>
      <c r="G169" s="58"/>
    </row>
    <row r="170" spans="1:7" ht="19.5" customHeight="1">
      <c r="A170" s="18">
        <v>85</v>
      </c>
      <c r="B170" s="20" t="s">
        <v>249</v>
      </c>
      <c r="C170" s="20" t="s">
        <v>128</v>
      </c>
      <c r="D170" s="22">
        <v>26</v>
      </c>
      <c r="E170" s="56" t="s">
        <v>52</v>
      </c>
      <c r="F170" s="56"/>
      <c r="G170" s="59"/>
    </row>
    <row r="171" spans="1:7" ht="19.5" customHeight="1">
      <c r="A171" s="14">
        <v>86</v>
      </c>
      <c r="B171" s="16" t="s">
        <v>250</v>
      </c>
      <c r="C171" s="68" t="s">
        <v>128</v>
      </c>
      <c r="D171" s="69">
        <v>26</v>
      </c>
      <c r="E171" s="70" t="s">
        <v>52</v>
      </c>
      <c r="F171" s="70"/>
      <c r="G171" s="58"/>
    </row>
    <row r="172" spans="1:7" ht="19.5" customHeight="1">
      <c r="A172" s="18">
        <v>87</v>
      </c>
      <c r="B172" s="20" t="s">
        <v>251</v>
      </c>
      <c r="C172" s="20" t="s">
        <v>252</v>
      </c>
      <c r="D172" s="22">
        <v>26</v>
      </c>
      <c r="E172" s="56" t="s">
        <v>52</v>
      </c>
      <c r="F172" s="56"/>
      <c r="G172" s="59"/>
    </row>
    <row r="173" spans="1:7" ht="19.5" customHeight="1">
      <c r="A173" s="14">
        <v>88</v>
      </c>
      <c r="B173" s="16" t="s">
        <v>253</v>
      </c>
      <c r="C173" s="16" t="s">
        <v>254</v>
      </c>
      <c r="D173" s="17">
        <v>38</v>
      </c>
      <c r="E173" s="55" t="s">
        <v>52</v>
      </c>
      <c r="F173" s="55"/>
      <c r="G173" s="58"/>
    </row>
    <row r="174" spans="1:7" ht="19.5" customHeight="1">
      <c r="A174" s="18">
        <v>89</v>
      </c>
      <c r="B174" s="20" t="s">
        <v>255</v>
      </c>
      <c r="C174" s="20" t="s">
        <v>162</v>
      </c>
      <c r="D174" s="22">
        <v>38</v>
      </c>
      <c r="E174" s="56" t="s">
        <v>52</v>
      </c>
      <c r="F174" s="56"/>
      <c r="G174" s="59"/>
    </row>
    <row r="175" spans="1:7" ht="19.5" customHeight="1">
      <c r="A175" s="14">
        <v>90</v>
      </c>
      <c r="B175" s="16" t="s">
        <v>256</v>
      </c>
      <c r="C175" s="16" t="s">
        <v>162</v>
      </c>
      <c r="D175" s="17">
        <v>38</v>
      </c>
      <c r="E175" s="55" t="s">
        <v>52</v>
      </c>
      <c r="F175" s="55"/>
      <c r="G175" s="58"/>
    </row>
    <row r="176" spans="1:7" ht="19.5" customHeight="1">
      <c r="A176" s="18">
        <v>91</v>
      </c>
      <c r="B176" s="20" t="s">
        <v>257</v>
      </c>
      <c r="C176" s="20" t="s">
        <v>69</v>
      </c>
      <c r="D176" s="22">
        <v>38</v>
      </c>
      <c r="E176" s="56" t="s">
        <v>52</v>
      </c>
      <c r="F176" s="56"/>
      <c r="G176" s="59"/>
    </row>
    <row r="177" spans="1:7" ht="19.5" customHeight="1">
      <c r="A177" s="14">
        <v>92</v>
      </c>
      <c r="B177" s="16" t="s">
        <v>258</v>
      </c>
      <c r="C177" s="16" t="s">
        <v>169</v>
      </c>
      <c r="D177" s="17">
        <v>38</v>
      </c>
      <c r="E177" s="55" t="s">
        <v>52</v>
      </c>
      <c r="F177" s="55"/>
      <c r="G177" s="58"/>
    </row>
    <row r="178" spans="1:7" ht="19.5" customHeight="1">
      <c r="A178" s="18">
        <v>93</v>
      </c>
      <c r="B178" s="20" t="s">
        <v>259</v>
      </c>
      <c r="C178" s="20" t="s">
        <v>72</v>
      </c>
      <c r="D178" s="22">
        <v>69</v>
      </c>
      <c r="E178" s="56" t="s">
        <v>52</v>
      </c>
      <c r="F178" s="56"/>
      <c r="G178" s="59"/>
    </row>
    <row r="179" spans="1:7" ht="19.5" customHeight="1">
      <c r="A179" s="14">
        <v>94</v>
      </c>
      <c r="B179" s="16" t="s">
        <v>260</v>
      </c>
      <c r="C179" s="16" t="s">
        <v>173</v>
      </c>
      <c r="D179" s="17">
        <v>69</v>
      </c>
      <c r="E179" s="55" t="s">
        <v>52</v>
      </c>
      <c r="F179" s="55"/>
      <c r="G179" s="58"/>
    </row>
    <row r="180" spans="1:7" ht="19.5" customHeight="1">
      <c r="A180" s="18">
        <v>95</v>
      </c>
      <c r="B180" s="20" t="s">
        <v>77</v>
      </c>
      <c r="C180" s="20" t="s">
        <v>71</v>
      </c>
      <c r="D180" s="22">
        <v>69</v>
      </c>
      <c r="E180" s="56" t="s">
        <v>52</v>
      </c>
      <c r="F180" s="56"/>
      <c r="G180" s="59"/>
    </row>
    <row r="181" spans="1:7" ht="19.5" customHeight="1">
      <c r="A181" s="14">
        <v>96</v>
      </c>
      <c r="B181" s="16" t="s">
        <v>261</v>
      </c>
      <c r="C181" s="16" t="s">
        <v>136</v>
      </c>
      <c r="D181" s="17">
        <v>69</v>
      </c>
      <c r="E181" s="55" t="s">
        <v>52</v>
      </c>
      <c r="F181" s="55"/>
      <c r="G181" s="58"/>
    </row>
    <row r="182" spans="1:7" ht="19.5" customHeight="1">
      <c r="A182" s="18">
        <v>97</v>
      </c>
      <c r="B182" s="20" t="s">
        <v>262</v>
      </c>
      <c r="C182" s="20" t="s">
        <v>119</v>
      </c>
      <c r="D182" s="22">
        <v>69</v>
      </c>
      <c r="E182" s="56" t="s">
        <v>52</v>
      </c>
      <c r="F182" s="56"/>
      <c r="G182" s="59"/>
    </row>
    <row r="183" spans="1:7" ht="19.5" customHeight="1">
      <c r="A183" s="14">
        <v>98</v>
      </c>
      <c r="B183" s="16" t="s">
        <v>263</v>
      </c>
      <c r="C183" s="16" t="s">
        <v>171</v>
      </c>
      <c r="D183" s="17">
        <v>69</v>
      </c>
      <c r="E183" s="55" t="s">
        <v>52</v>
      </c>
      <c r="F183" s="55"/>
      <c r="G183" s="58"/>
    </row>
    <row r="184" spans="1:7" ht="19.5" customHeight="1">
      <c r="A184" s="18">
        <v>99</v>
      </c>
      <c r="B184" s="20" t="s">
        <v>267</v>
      </c>
      <c r="C184" s="20" t="s">
        <v>185</v>
      </c>
      <c r="D184" s="22">
        <v>74</v>
      </c>
      <c r="E184" s="56" t="s">
        <v>52</v>
      </c>
      <c r="F184" s="56"/>
      <c r="G184" s="59"/>
    </row>
    <row r="185" spans="1:7" ht="19.5" customHeight="1">
      <c r="A185" s="14"/>
      <c r="B185" s="16"/>
      <c r="C185" s="16"/>
      <c r="D185" s="17"/>
      <c r="E185" s="55"/>
      <c r="F185" s="55"/>
      <c r="G185" s="58"/>
    </row>
    <row r="186" spans="1:7" ht="19.5" customHeight="1">
      <c r="A186" s="60"/>
      <c r="B186" s="61"/>
      <c r="C186" s="61"/>
      <c r="D186" s="62"/>
      <c r="E186" s="63"/>
      <c r="F186" s="63"/>
      <c r="G186" s="64"/>
    </row>
    <row r="187" spans="1:7" ht="24.75" customHeight="1">
      <c r="A187" s="96" t="s">
        <v>41</v>
      </c>
      <c r="B187" s="97"/>
      <c r="C187" s="4" t="s">
        <v>47</v>
      </c>
      <c r="D187" s="5">
        <v>9</v>
      </c>
      <c r="E187" s="83" t="s">
        <v>123</v>
      </c>
      <c r="F187" s="98" t="s">
        <v>124</v>
      </c>
      <c r="G187" s="99"/>
    </row>
    <row r="188" spans="1:7" ht="16.5" customHeight="1" thickBot="1">
      <c r="A188" s="6" t="s">
        <v>3</v>
      </c>
      <c r="B188" s="8" t="s">
        <v>4</v>
      </c>
      <c r="C188" s="8" t="s">
        <v>1</v>
      </c>
      <c r="D188" s="7" t="s">
        <v>2</v>
      </c>
      <c r="E188" s="7" t="s">
        <v>42</v>
      </c>
      <c r="F188" s="7" t="s">
        <v>44</v>
      </c>
      <c r="G188" s="9" t="s">
        <v>43</v>
      </c>
    </row>
    <row r="189" spans="1:7" ht="19.5" customHeight="1">
      <c r="A189" s="82">
        <v>61</v>
      </c>
      <c r="B189" s="20" t="s">
        <v>125</v>
      </c>
      <c r="C189" s="20" t="s">
        <v>126</v>
      </c>
      <c r="D189" s="22">
        <v>1</v>
      </c>
      <c r="E189" s="56" t="s">
        <v>53</v>
      </c>
      <c r="F189" s="56"/>
      <c r="G189" s="59"/>
    </row>
    <row r="190" spans="1:7" ht="19.5" customHeight="1">
      <c r="A190" s="81">
        <v>62</v>
      </c>
      <c r="B190" s="16" t="s">
        <v>127</v>
      </c>
      <c r="C190" s="16" t="s">
        <v>128</v>
      </c>
      <c r="D190" s="17">
        <v>26</v>
      </c>
      <c r="E190" s="55" t="s">
        <v>53</v>
      </c>
      <c r="F190" s="55"/>
      <c r="G190" s="58"/>
    </row>
    <row r="191" spans="1:7" ht="19.5" customHeight="1">
      <c r="A191" s="82">
        <v>63</v>
      </c>
      <c r="B191" s="20" t="s">
        <v>129</v>
      </c>
      <c r="C191" s="20" t="s">
        <v>64</v>
      </c>
      <c r="D191" s="22">
        <v>38</v>
      </c>
      <c r="E191" s="56" t="s">
        <v>53</v>
      </c>
      <c r="F191" s="56"/>
      <c r="G191" s="59"/>
    </row>
    <row r="192" spans="1:7" ht="19.5" customHeight="1">
      <c r="A192" s="81">
        <v>64</v>
      </c>
      <c r="B192" s="16" t="s">
        <v>130</v>
      </c>
      <c r="C192" s="16" t="s">
        <v>137</v>
      </c>
      <c r="D192" s="17">
        <v>38</v>
      </c>
      <c r="E192" s="55" t="s">
        <v>53</v>
      </c>
      <c r="F192" s="55"/>
      <c r="G192" s="58"/>
    </row>
    <row r="193" spans="1:7" ht="19.5" customHeight="1">
      <c r="A193" s="82">
        <v>65</v>
      </c>
      <c r="B193" s="20" t="s">
        <v>131</v>
      </c>
      <c r="C193" s="20" t="s">
        <v>59</v>
      </c>
      <c r="D193" s="22">
        <v>38</v>
      </c>
      <c r="E193" s="56" t="s">
        <v>53</v>
      </c>
      <c r="F193" s="56"/>
      <c r="G193" s="59"/>
    </row>
    <row r="194" spans="1:7" ht="19.5" customHeight="1">
      <c r="A194" s="81">
        <v>66</v>
      </c>
      <c r="B194" s="16" t="s">
        <v>132</v>
      </c>
      <c r="C194" s="16" t="s">
        <v>59</v>
      </c>
      <c r="D194" s="17">
        <v>38</v>
      </c>
      <c r="E194" s="55" t="s">
        <v>53</v>
      </c>
      <c r="F194" s="55"/>
      <c r="G194" s="58"/>
    </row>
    <row r="195" spans="1:7" ht="19.5" customHeight="1">
      <c r="A195" s="82">
        <v>67</v>
      </c>
      <c r="B195" s="20" t="s">
        <v>133</v>
      </c>
      <c r="C195" s="20" t="s">
        <v>59</v>
      </c>
      <c r="D195" s="22">
        <v>38</v>
      </c>
      <c r="E195" s="56" t="s">
        <v>53</v>
      </c>
      <c r="F195" s="56"/>
      <c r="G195" s="59"/>
    </row>
    <row r="196" spans="1:7" ht="19.5" customHeight="1">
      <c r="A196" s="81">
        <v>68</v>
      </c>
      <c r="B196" s="16" t="s">
        <v>134</v>
      </c>
      <c r="C196" s="16" t="s">
        <v>59</v>
      </c>
      <c r="D196" s="17">
        <v>38</v>
      </c>
      <c r="E196" s="55" t="s">
        <v>53</v>
      </c>
      <c r="F196" s="55"/>
      <c r="G196" s="58"/>
    </row>
    <row r="197" spans="1:7" ht="19.5" customHeight="1">
      <c r="A197" s="82">
        <v>69</v>
      </c>
      <c r="B197" s="20" t="s">
        <v>135</v>
      </c>
      <c r="C197" s="20" t="s">
        <v>136</v>
      </c>
      <c r="D197" s="22">
        <v>69</v>
      </c>
      <c r="E197" s="56" t="s">
        <v>53</v>
      </c>
      <c r="F197" s="56"/>
      <c r="G197" s="59"/>
    </row>
    <row r="201" spans="1:7" ht="25.5" customHeight="1">
      <c r="A201" s="96" t="s">
        <v>40</v>
      </c>
      <c r="B201" s="97"/>
      <c r="C201" s="4" t="s">
        <v>47</v>
      </c>
      <c r="D201" s="86">
        <v>2</v>
      </c>
      <c r="E201" s="86" t="s">
        <v>123</v>
      </c>
      <c r="F201" s="98" t="s">
        <v>124</v>
      </c>
      <c r="G201" s="99"/>
    </row>
    <row r="202" spans="1:7" ht="16.5" customHeight="1" thickBot="1">
      <c r="A202" s="6" t="s">
        <v>3</v>
      </c>
      <c r="B202" s="8" t="s">
        <v>4</v>
      </c>
      <c r="C202" s="8" t="s">
        <v>1</v>
      </c>
      <c r="D202" s="7" t="s">
        <v>2</v>
      </c>
      <c r="E202" s="7" t="s">
        <v>42</v>
      </c>
      <c r="F202" s="7" t="s">
        <v>44</v>
      </c>
      <c r="G202" s="9" t="s">
        <v>43</v>
      </c>
    </row>
    <row r="203" spans="1:7" ht="19.5" customHeight="1">
      <c r="A203" s="82">
        <v>51</v>
      </c>
      <c r="B203" s="20" t="s">
        <v>264</v>
      </c>
      <c r="C203" s="20" t="s">
        <v>64</v>
      </c>
      <c r="D203" s="22">
        <v>38</v>
      </c>
      <c r="E203" s="56" t="s">
        <v>265</v>
      </c>
      <c r="F203" s="56"/>
      <c r="G203" s="59"/>
    </row>
    <row r="204" spans="1:7" ht="19.5" customHeight="1">
      <c r="A204" s="81">
        <v>52</v>
      </c>
      <c r="B204" s="16" t="s">
        <v>266</v>
      </c>
      <c r="C204" s="16" t="s">
        <v>64</v>
      </c>
      <c r="D204" s="17">
        <v>38</v>
      </c>
      <c r="E204" s="55" t="s">
        <v>265</v>
      </c>
      <c r="F204" s="55"/>
      <c r="G204" s="58"/>
    </row>
    <row r="205" spans="1:7" ht="19.5" customHeight="1">
      <c r="A205" s="82"/>
      <c r="B205" s="20"/>
      <c r="C205" s="20"/>
      <c r="D205" s="22"/>
      <c r="E205" s="56"/>
      <c r="F205" s="56"/>
      <c r="G205" s="59"/>
    </row>
    <row r="206" spans="1:7" ht="19.5" customHeight="1">
      <c r="A206" s="81"/>
      <c r="B206" s="16"/>
      <c r="C206" s="16"/>
      <c r="D206" s="17"/>
      <c r="E206" s="55"/>
      <c r="F206" s="55"/>
      <c r="G206" s="58"/>
    </row>
    <row r="207" spans="1:7" ht="19.5" customHeight="1">
      <c r="A207" s="82"/>
      <c r="B207" s="20"/>
      <c r="C207" s="20"/>
      <c r="D207" s="22"/>
      <c r="E207" s="56"/>
      <c r="F207" s="56"/>
      <c r="G207" s="59"/>
    </row>
    <row r="208" spans="1:7" ht="19.5" customHeight="1">
      <c r="A208" s="81"/>
      <c r="B208" s="16"/>
      <c r="C208" s="16"/>
      <c r="D208" s="17"/>
      <c r="E208" s="55"/>
      <c r="F208" s="55"/>
      <c r="G208" s="58"/>
    </row>
    <row r="209" spans="1:7" ht="19.5" customHeight="1">
      <c r="A209" s="82"/>
      <c r="B209" s="20"/>
      <c r="C209" s="20"/>
      <c r="D209" s="22"/>
      <c r="E209" s="56"/>
      <c r="F209" s="56"/>
      <c r="G209" s="59"/>
    </row>
    <row r="210" spans="1:7" ht="19.5" customHeight="1">
      <c r="A210" s="81"/>
      <c r="B210" s="16"/>
      <c r="C210" s="16"/>
      <c r="D210" s="17"/>
      <c r="E210" s="55"/>
      <c r="F210" s="55"/>
      <c r="G210" s="58"/>
    </row>
    <row r="211" spans="1:7" ht="19.5" customHeight="1">
      <c r="A211" s="82"/>
      <c r="B211" s="20"/>
      <c r="C211" s="20"/>
      <c r="D211" s="22"/>
      <c r="E211" s="56"/>
      <c r="F211" s="56"/>
      <c r="G211" s="59"/>
    </row>
    <row r="212" ht="19.5" customHeight="1"/>
    <row r="213" ht="19.5" customHeight="1"/>
  </sheetData>
  <sheetProtection/>
  <mergeCells count="28">
    <mergeCell ref="A110:B110"/>
    <mergeCell ref="F110:G110"/>
    <mergeCell ref="A38:B38"/>
    <mergeCell ref="F38:G38"/>
    <mergeCell ref="A44:B44"/>
    <mergeCell ref="F44:G44"/>
    <mergeCell ref="A87:B87"/>
    <mergeCell ref="F87:G87"/>
    <mergeCell ref="B1:G1"/>
    <mergeCell ref="A3:B3"/>
    <mergeCell ref="F3:G3"/>
    <mergeCell ref="A14:B14"/>
    <mergeCell ref="F14:G14"/>
    <mergeCell ref="C3:E3"/>
    <mergeCell ref="A5:B5"/>
    <mergeCell ref="F5:G5"/>
    <mergeCell ref="A9:B9"/>
    <mergeCell ref="F9:G9"/>
    <mergeCell ref="A201:B201"/>
    <mergeCell ref="F201:G201"/>
    <mergeCell ref="A34:B34"/>
    <mergeCell ref="F34:G34"/>
    <mergeCell ref="A28:B28"/>
    <mergeCell ref="F28:G28"/>
    <mergeCell ref="A154:B154"/>
    <mergeCell ref="F154:G154"/>
    <mergeCell ref="A187:B187"/>
    <mergeCell ref="F187:G187"/>
  </mergeCells>
  <conditionalFormatting sqref="A7:G13 A16:G37 A189:G197 A40:G86 A89:G109 A112:G153 A156:G186">
    <cfRule type="expression" priority="9" dxfId="2" stopIfTrue="1">
      <formula>OR($A7="NP",$A7="Exc")</formula>
    </cfRule>
  </conditionalFormatting>
  <conditionalFormatting sqref="B7:G13 B16:G37 B189:G197 B40:G86 B89:G109 B112:G153 B156:G186">
    <cfRule type="expression" priority="10" dxfId="1" stopIfTrue="1">
      <formula>$D7=1</formula>
    </cfRule>
  </conditionalFormatting>
  <conditionalFormatting sqref="A203:G211">
    <cfRule type="expression" priority="6" dxfId="2" stopIfTrue="1">
      <formula>OR($A203="NP",$A203="Exc")</formula>
    </cfRule>
  </conditionalFormatting>
  <conditionalFormatting sqref="B203:G211">
    <cfRule type="expression" priority="5" dxfId="1" stopIfTrue="1">
      <formula>$D203=1</formula>
    </cfRule>
  </conditionalFormatting>
  <conditionalFormatting sqref="A203:G211">
    <cfRule type="expression" priority="4" dxfId="2" stopIfTrue="1">
      <formula>OR($A203="NP",$A203="Exc")</formula>
    </cfRule>
  </conditionalFormatting>
  <conditionalFormatting sqref="B203:G211">
    <cfRule type="expression" priority="3" dxfId="1" stopIfTrue="1">
      <formula>$D203=1</formula>
    </cfRule>
  </conditionalFormatting>
  <conditionalFormatting sqref="C203">
    <cfRule type="expression" priority="2" dxfId="2" stopIfTrue="1">
      <formula>OR($A203="NP",$A203="Exc")</formula>
    </cfRule>
  </conditionalFormatting>
  <conditionalFormatting sqref="C203">
    <cfRule type="expression" priority="1" dxfId="1" stopIfTrue="1">
      <formula>$D203=1</formula>
    </cfRule>
  </conditionalFormatting>
  <printOptions horizontalCentered="1"/>
  <pageMargins left="0.31496062992125984" right="0.31496062992125984" top="0.5905511811023623" bottom="0.6692913385826772" header="0.3937007874015748" footer="0.5118110236220472"/>
  <pageSetup horizontalDpi="300" verticalDpi="300" orientation="portrait" paperSize="9" scale="87" r:id="rId2"/>
  <headerFooter alignWithMargins="0">
    <oddFooter>&amp;L&amp;8&amp;F&amp;R&amp;8&amp;A - page &amp;P/&amp;N</oddFooter>
  </headerFooter>
  <rowBreaks count="4" manualBreakCount="4">
    <brk id="86" max="255" man="1"/>
    <brk id="109" max="255" man="1"/>
    <brk id="153" max="255" man="1"/>
    <brk id="186" max="255" man="1"/>
  </rowBreaks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zoomScalePageLayoutView="0" workbookViewId="0" topLeftCell="A1">
      <selection activeCell="D3" sqref="D3:E3"/>
    </sheetView>
  </sheetViews>
  <sheetFormatPr defaultColWidth="11.421875" defaultRowHeight="12.75"/>
  <cols>
    <col min="1" max="2" width="5.7109375" style="0" customWidth="1"/>
    <col min="3" max="3" width="35.7109375" style="0" customWidth="1"/>
    <col min="4" max="4" width="25.7109375" style="0" customWidth="1"/>
    <col min="5" max="6" width="10.7109375" style="0" customWidth="1"/>
  </cols>
  <sheetData>
    <row r="1" spans="1:6" ht="49.5" customHeight="1">
      <c r="A1" s="1"/>
      <c r="B1" s="100" t="s">
        <v>97</v>
      </c>
      <c r="C1" s="100"/>
      <c r="D1" s="100"/>
      <c r="E1" s="100"/>
      <c r="F1" s="101"/>
    </row>
    <row r="2" ht="15" customHeight="1"/>
    <row r="3" spans="1:6" ht="30" customHeight="1">
      <c r="A3" s="102" t="s">
        <v>96</v>
      </c>
      <c r="B3" s="103"/>
      <c r="C3" s="103"/>
      <c r="D3" s="106">
        <v>41427</v>
      </c>
      <c r="E3" s="106"/>
      <c r="F3" s="2"/>
    </row>
    <row r="4" ht="15" customHeight="1">
      <c r="F4" s="27" t="s">
        <v>19</v>
      </c>
    </row>
    <row r="5" spans="1:6" ht="24.75" customHeight="1">
      <c r="A5" s="96" t="s">
        <v>5</v>
      </c>
      <c r="B5" s="97"/>
      <c r="C5" s="97"/>
      <c r="D5" s="4" t="s">
        <v>6</v>
      </c>
      <c r="E5" s="5">
        <v>2</v>
      </c>
      <c r="F5" s="3" t="s">
        <v>270</v>
      </c>
    </row>
    <row r="6" spans="1:6" ht="16.5" customHeight="1" thickBot="1">
      <c r="A6" s="6" t="s">
        <v>0</v>
      </c>
      <c r="B6" s="7" t="s">
        <v>3</v>
      </c>
      <c r="C6" s="8" t="s">
        <v>4</v>
      </c>
      <c r="D6" s="8" t="s">
        <v>1</v>
      </c>
      <c r="E6" s="7" t="s">
        <v>2</v>
      </c>
      <c r="F6" s="9" t="s">
        <v>7</v>
      </c>
    </row>
    <row r="7" spans="1:6" ht="19.5" customHeight="1">
      <c r="A7" s="10">
        <v>1</v>
      </c>
      <c r="B7" s="11">
        <v>126</v>
      </c>
      <c r="C7" s="12" t="str">
        <f aca="true" t="shared" si="0" ref="C7:C40">IF(ISBLANK(B7),"",VLOOKUP(B7,JM_1314,2,FALSE))</f>
        <v>CHARDON Lucas</v>
      </c>
      <c r="D7" s="12" t="str">
        <f aca="true" t="shared" si="1" ref="D7:D40">IF(ISBLANK(B7),"",VLOOKUP(B7,JM_1314,3,FALSE))</f>
        <v>A.C St Jean le Vieux</v>
      </c>
      <c r="E7" s="13">
        <f aca="true" t="shared" si="2" ref="E7:E40">IF(ISBLANK(B7),"",VLOOKUP(B7,JM_1314,4,FALSE))</f>
        <v>1</v>
      </c>
      <c r="F7" s="24"/>
    </row>
    <row r="8" spans="1:6" ht="19.5" customHeight="1">
      <c r="A8" s="14">
        <v>2</v>
      </c>
      <c r="B8" s="15">
        <v>127</v>
      </c>
      <c r="C8" s="16" t="str">
        <f t="shared" si="0"/>
        <v>GENTILE Jacky</v>
      </c>
      <c r="D8" s="16" t="str">
        <f t="shared" si="1"/>
        <v>V.C Froges Villars Bonnot</v>
      </c>
      <c r="E8" s="17">
        <f t="shared" si="2"/>
        <v>38</v>
      </c>
      <c r="F8" s="25" t="s">
        <v>271</v>
      </c>
    </row>
    <row r="9" spans="1:6" ht="19.5" customHeight="1">
      <c r="A9" s="18">
        <v>3</v>
      </c>
      <c r="B9" s="19"/>
      <c r="C9" s="20">
        <f t="shared" si="0"/>
      </c>
      <c r="D9" s="21">
        <f t="shared" si="1"/>
      </c>
      <c r="E9" s="23">
        <f t="shared" si="2"/>
      </c>
      <c r="F9" s="26"/>
    </row>
    <row r="10" spans="1:6" ht="19.5" customHeight="1">
      <c r="A10" s="14"/>
      <c r="B10" s="15"/>
      <c r="C10" s="16">
        <f t="shared" si="0"/>
      </c>
      <c r="D10" s="16">
        <f t="shared" si="1"/>
      </c>
      <c r="E10" s="17">
        <f t="shared" si="2"/>
      </c>
      <c r="F10" s="25"/>
    </row>
    <row r="11" spans="1:6" ht="19.5" customHeight="1">
      <c r="A11" s="18"/>
      <c r="B11" s="19"/>
      <c r="C11" s="20">
        <f t="shared" si="0"/>
      </c>
      <c r="D11" s="20">
        <f t="shared" si="1"/>
      </c>
      <c r="E11" s="22">
        <f t="shared" si="2"/>
      </c>
      <c r="F11" s="26"/>
    </row>
    <row r="12" spans="1:6" ht="19.5" customHeight="1">
      <c r="A12" s="14"/>
      <c r="B12" s="15"/>
      <c r="C12" s="16">
        <f t="shared" si="0"/>
      </c>
      <c r="D12" s="16">
        <f t="shared" si="1"/>
      </c>
      <c r="E12" s="17">
        <f t="shared" si="2"/>
      </c>
      <c r="F12" s="25"/>
    </row>
    <row r="13" spans="1:6" ht="19.5" customHeight="1">
      <c r="A13" s="18"/>
      <c r="B13" s="19"/>
      <c r="C13" s="20">
        <f t="shared" si="0"/>
      </c>
      <c r="D13" s="20">
        <f t="shared" si="1"/>
      </c>
      <c r="E13" s="22">
        <f t="shared" si="2"/>
      </c>
      <c r="F13" s="26"/>
    </row>
    <row r="14" spans="1:6" ht="19.5" customHeight="1">
      <c r="A14" s="14"/>
      <c r="B14" s="15"/>
      <c r="C14" s="16">
        <f t="shared" si="0"/>
      </c>
      <c r="D14" s="16">
        <f t="shared" si="1"/>
      </c>
      <c r="E14" s="17">
        <f t="shared" si="2"/>
      </c>
      <c r="F14" s="25"/>
    </row>
    <row r="15" spans="1:6" ht="19.5" customHeight="1" hidden="1">
      <c r="A15" s="18"/>
      <c r="B15" s="19"/>
      <c r="C15" s="20">
        <f t="shared" si="0"/>
      </c>
      <c r="D15" s="20">
        <f t="shared" si="1"/>
      </c>
      <c r="E15" s="22">
        <f t="shared" si="2"/>
      </c>
      <c r="F15" s="26"/>
    </row>
    <row r="16" spans="1:6" ht="19.5" customHeight="1" hidden="1">
      <c r="A16" s="14"/>
      <c r="B16" s="15"/>
      <c r="C16" s="16">
        <f t="shared" si="0"/>
      </c>
      <c r="D16" s="16">
        <f t="shared" si="1"/>
      </c>
      <c r="E16" s="17">
        <f t="shared" si="2"/>
      </c>
      <c r="F16" s="25"/>
    </row>
    <row r="17" spans="1:6" ht="19.5" customHeight="1" hidden="1">
      <c r="A17" s="18"/>
      <c r="B17" s="19"/>
      <c r="C17" s="20">
        <f t="shared" si="0"/>
      </c>
      <c r="D17" s="20">
        <f t="shared" si="1"/>
      </c>
      <c r="E17" s="22">
        <f t="shared" si="2"/>
      </c>
      <c r="F17" s="26"/>
    </row>
    <row r="18" spans="1:6" ht="19.5" customHeight="1" hidden="1">
      <c r="A18" s="14"/>
      <c r="B18" s="15"/>
      <c r="C18" s="16">
        <f t="shared" si="0"/>
      </c>
      <c r="D18" s="16">
        <f t="shared" si="1"/>
      </c>
      <c r="E18" s="17">
        <f t="shared" si="2"/>
      </c>
      <c r="F18" s="25"/>
    </row>
    <row r="19" spans="1:6" ht="19.5" customHeight="1" hidden="1">
      <c r="A19" s="18"/>
      <c r="B19" s="19"/>
      <c r="C19" s="20">
        <f t="shared" si="0"/>
      </c>
      <c r="D19" s="20">
        <f t="shared" si="1"/>
      </c>
      <c r="E19" s="22">
        <f t="shared" si="2"/>
      </c>
      <c r="F19" s="26"/>
    </row>
    <row r="20" spans="1:6" ht="19.5" customHeight="1" hidden="1">
      <c r="A20" s="14"/>
      <c r="B20" s="15"/>
      <c r="C20" s="16">
        <f t="shared" si="0"/>
      </c>
      <c r="D20" s="16">
        <f t="shared" si="1"/>
      </c>
      <c r="E20" s="17">
        <f t="shared" si="2"/>
      </c>
      <c r="F20" s="25"/>
    </row>
    <row r="21" spans="1:6" ht="19.5" customHeight="1" hidden="1">
      <c r="A21" s="18"/>
      <c r="B21" s="19"/>
      <c r="C21" s="20">
        <f t="shared" si="0"/>
      </c>
      <c r="D21" s="20">
        <f t="shared" si="1"/>
      </c>
      <c r="E21" s="22">
        <f t="shared" si="2"/>
      </c>
      <c r="F21" s="26"/>
    </row>
    <row r="22" spans="1:6" ht="19.5" customHeight="1" hidden="1">
      <c r="A22" s="14"/>
      <c r="B22" s="15"/>
      <c r="C22" s="16">
        <f t="shared" si="0"/>
      </c>
      <c r="D22" s="16">
        <f t="shared" si="1"/>
      </c>
      <c r="E22" s="17">
        <f t="shared" si="2"/>
      </c>
      <c r="F22" s="25"/>
    </row>
    <row r="23" spans="1:6" ht="19.5" customHeight="1" hidden="1">
      <c r="A23" s="18"/>
      <c r="B23" s="19"/>
      <c r="C23" s="20">
        <f t="shared" si="0"/>
      </c>
      <c r="D23" s="20">
        <f t="shared" si="1"/>
      </c>
      <c r="E23" s="22">
        <f t="shared" si="2"/>
      </c>
      <c r="F23" s="26"/>
    </row>
    <row r="24" spans="1:6" ht="19.5" customHeight="1" hidden="1">
      <c r="A24" s="14"/>
      <c r="B24" s="15"/>
      <c r="C24" s="16">
        <f t="shared" si="0"/>
      </c>
      <c r="D24" s="16">
        <f t="shared" si="1"/>
      </c>
      <c r="E24" s="17">
        <f t="shared" si="2"/>
      </c>
      <c r="F24" s="25"/>
    </row>
    <row r="25" spans="1:6" ht="19.5" customHeight="1" hidden="1">
      <c r="A25" s="18"/>
      <c r="B25" s="19"/>
      <c r="C25" s="20">
        <f t="shared" si="0"/>
      </c>
      <c r="D25" s="20">
        <f t="shared" si="1"/>
      </c>
      <c r="E25" s="22">
        <f t="shared" si="2"/>
      </c>
      <c r="F25" s="26"/>
    </row>
    <row r="26" spans="1:6" ht="19.5" customHeight="1" hidden="1">
      <c r="A26" s="14"/>
      <c r="B26" s="15"/>
      <c r="C26" s="16">
        <f t="shared" si="0"/>
      </c>
      <c r="D26" s="16">
        <f t="shared" si="1"/>
      </c>
      <c r="E26" s="17">
        <f t="shared" si="2"/>
      </c>
      <c r="F26" s="25"/>
    </row>
    <row r="27" spans="1:6" ht="19.5" customHeight="1" hidden="1">
      <c r="A27" s="18"/>
      <c r="B27" s="19"/>
      <c r="C27" s="20">
        <f t="shared" si="0"/>
      </c>
      <c r="D27" s="20">
        <f t="shared" si="1"/>
      </c>
      <c r="E27" s="22">
        <f t="shared" si="2"/>
      </c>
      <c r="F27" s="26"/>
    </row>
    <row r="28" spans="1:6" ht="19.5" customHeight="1" hidden="1">
      <c r="A28" s="14"/>
      <c r="B28" s="15"/>
      <c r="C28" s="16">
        <f t="shared" si="0"/>
      </c>
      <c r="D28" s="16">
        <f t="shared" si="1"/>
      </c>
      <c r="E28" s="17">
        <f t="shared" si="2"/>
      </c>
      <c r="F28" s="25"/>
    </row>
    <row r="29" spans="1:6" ht="19.5" customHeight="1" hidden="1">
      <c r="A29" s="18"/>
      <c r="B29" s="19"/>
      <c r="C29" s="20">
        <f t="shared" si="0"/>
      </c>
      <c r="D29" s="20">
        <f t="shared" si="1"/>
      </c>
      <c r="E29" s="22">
        <f t="shared" si="2"/>
      </c>
      <c r="F29" s="26"/>
    </row>
    <row r="30" spans="1:6" ht="19.5" customHeight="1" hidden="1">
      <c r="A30" s="14"/>
      <c r="B30" s="15"/>
      <c r="C30" s="16">
        <f t="shared" si="0"/>
      </c>
      <c r="D30" s="16">
        <f t="shared" si="1"/>
      </c>
      <c r="E30" s="17">
        <f t="shared" si="2"/>
      </c>
      <c r="F30" s="25"/>
    </row>
    <row r="31" spans="1:6" ht="19.5" customHeight="1" hidden="1">
      <c r="A31" s="18"/>
      <c r="B31" s="19"/>
      <c r="C31" s="20">
        <f t="shared" si="0"/>
      </c>
      <c r="D31" s="20">
        <f t="shared" si="1"/>
      </c>
      <c r="E31" s="22">
        <f t="shared" si="2"/>
      </c>
      <c r="F31" s="26"/>
    </row>
    <row r="32" spans="1:6" ht="19.5" customHeight="1" hidden="1">
      <c r="A32" s="14"/>
      <c r="B32" s="15"/>
      <c r="C32" s="16">
        <f t="shared" si="0"/>
      </c>
      <c r="D32" s="16">
        <f t="shared" si="1"/>
      </c>
      <c r="E32" s="17">
        <f t="shared" si="2"/>
      </c>
      <c r="F32" s="25"/>
    </row>
    <row r="33" spans="1:6" ht="19.5" customHeight="1" hidden="1">
      <c r="A33" s="18"/>
      <c r="B33" s="19"/>
      <c r="C33" s="20">
        <f t="shared" si="0"/>
      </c>
      <c r="D33" s="20">
        <f t="shared" si="1"/>
      </c>
      <c r="E33" s="22">
        <f t="shared" si="2"/>
      </c>
      <c r="F33" s="26"/>
    </row>
    <row r="34" spans="1:6" ht="19.5" customHeight="1" hidden="1">
      <c r="A34" s="14"/>
      <c r="B34" s="15"/>
      <c r="C34" s="16">
        <f t="shared" si="0"/>
      </c>
      <c r="D34" s="16">
        <f t="shared" si="1"/>
      </c>
      <c r="E34" s="17">
        <f t="shared" si="2"/>
      </c>
      <c r="F34" s="25"/>
    </row>
    <row r="35" spans="1:6" ht="19.5" customHeight="1" hidden="1">
      <c r="A35" s="18"/>
      <c r="B35" s="19"/>
      <c r="C35" s="20">
        <f t="shared" si="0"/>
      </c>
      <c r="D35" s="20">
        <f t="shared" si="1"/>
      </c>
      <c r="E35" s="22">
        <f t="shared" si="2"/>
      </c>
      <c r="F35" s="26"/>
    </row>
    <row r="36" spans="1:6" ht="19.5" customHeight="1" hidden="1">
      <c r="A36" s="14"/>
      <c r="B36" s="15"/>
      <c r="C36" s="16">
        <f t="shared" si="0"/>
      </c>
      <c r="D36" s="16">
        <f t="shared" si="1"/>
      </c>
      <c r="E36" s="17">
        <f t="shared" si="2"/>
      </c>
      <c r="F36" s="25"/>
    </row>
    <row r="37" spans="1:6" ht="19.5" customHeight="1" hidden="1">
      <c r="A37" s="18"/>
      <c r="B37" s="19"/>
      <c r="C37" s="20">
        <f t="shared" si="0"/>
      </c>
      <c r="D37" s="20">
        <f t="shared" si="1"/>
      </c>
      <c r="E37" s="22">
        <f t="shared" si="2"/>
      </c>
      <c r="F37" s="26"/>
    </row>
    <row r="38" spans="1:6" ht="19.5" customHeight="1" hidden="1">
      <c r="A38" s="14"/>
      <c r="B38" s="15"/>
      <c r="C38" s="16">
        <f t="shared" si="0"/>
      </c>
      <c r="D38" s="16">
        <f t="shared" si="1"/>
      </c>
      <c r="E38" s="17">
        <f t="shared" si="2"/>
      </c>
      <c r="F38" s="25"/>
    </row>
    <row r="39" spans="1:6" ht="19.5" customHeight="1" hidden="1">
      <c r="A39" s="18"/>
      <c r="B39" s="19"/>
      <c r="C39" s="20">
        <f t="shared" si="0"/>
      </c>
      <c r="D39" s="20">
        <f t="shared" si="1"/>
      </c>
      <c r="E39" s="22">
        <f t="shared" si="2"/>
      </c>
      <c r="F39" s="26"/>
    </row>
    <row r="40" spans="1:6" ht="19.5" customHeight="1" hidden="1">
      <c r="A40" s="14"/>
      <c r="B40" s="15"/>
      <c r="C40" s="16">
        <f t="shared" si="0"/>
      </c>
      <c r="D40" s="16">
        <f t="shared" si="1"/>
      </c>
      <c r="E40" s="17">
        <f t="shared" si="2"/>
      </c>
      <c r="F40" s="25"/>
    </row>
  </sheetData>
  <sheetProtection/>
  <mergeCells count="4">
    <mergeCell ref="A3:C3"/>
    <mergeCell ref="A5:C5"/>
    <mergeCell ref="D3:E3"/>
    <mergeCell ref="B1:F1"/>
  </mergeCells>
  <conditionalFormatting sqref="A7:A40 C7:F40">
    <cfRule type="expression" priority="2" dxfId="2" stopIfTrue="1">
      <formula>OR($A7="NP",$A7="Exc")</formula>
    </cfRule>
    <cfRule type="expression" priority="3" dxfId="1" stopIfTrue="1">
      <formula>$E7=1</formula>
    </cfRule>
  </conditionalFormatting>
  <conditionalFormatting sqref="B7:B40">
    <cfRule type="expression" priority="1" dxfId="0" stopIfTrue="1">
      <formula>COUNTIF(B$7:B7,B7)&gt;1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horizontalDpi="300" verticalDpi="300" orientation="portrait" paperSize="9" scale="90" r:id="rId2"/>
  <headerFooter alignWithMargins="0">
    <oddFooter>&amp;L&amp;8&amp;F&amp;R&amp;8&amp;A - page &amp;P/&amp;N</oddFooter>
  </headerFooter>
  <rowBreaks count="1" manualBreakCount="1">
    <brk id="40" max="255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zoomScalePageLayoutView="0" workbookViewId="0" topLeftCell="A1">
      <selection activeCell="A3" sqref="A3:C3"/>
    </sheetView>
  </sheetViews>
  <sheetFormatPr defaultColWidth="11.421875" defaultRowHeight="12.75"/>
  <cols>
    <col min="1" max="2" width="5.7109375" style="0" customWidth="1"/>
    <col min="3" max="3" width="35.7109375" style="0" customWidth="1"/>
    <col min="4" max="4" width="25.7109375" style="0" customWidth="1"/>
    <col min="5" max="6" width="10.7109375" style="0" customWidth="1"/>
  </cols>
  <sheetData>
    <row r="1" spans="1:6" ht="49.5" customHeight="1">
      <c r="A1" s="1"/>
      <c r="B1" s="100" t="s">
        <v>97</v>
      </c>
      <c r="C1" s="100"/>
      <c r="D1" s="100"/>
      <c r="E1" s="100"/>
      <c r="F1" s="101"/>
    </row>
    <row r="2" ht="15" customHeight="1"/>
    <row r="3" spans="1:6" ht="30" customHeight="1">
      <c r="A3" s="102" t="s">
        <v>96</v>
      </c>
      <c r="B3" s="103"/>
      <c r="C3" s="103"/>
      <c r="D3" s="106">
        <v>41427</v>
      </c>
      <c r="E3" s="106"/>
      <c r="F3" s="2"/>
    </row>
    <row r="4" ht="15" customHeight="1">
      <c r="F4" s="27" t="s">
        <v>19</v>
      </c>
    </row>
    <row r="5" spans="1:6" ht="24.75" customHeight="1">
      <c r="A5" s="96" t="s">
        <v>8</v>
      </c>
      <c r="B5" s="97"/>
      <c r="C5" s="97"/>
      <c r="D5" s="4" t="s">
        <v>6</v>
      </c>
      <c r="E5" s="5">
        <v>10</v>
      </c>
      <c r="F5" s="3" t="s">
        <v>273</v>
      </c>
    </row>
    <row r="6" spans="1:6" ht="16.5" customHeight="1" thickBot="1">
      <c r="A6" s="6" t="s">
        <v>0</v>
      </c>
      <c r="B6" s="7" t="s">
        <v>3</v>
      </c>
      <c r="C6" s="8" t="s">
        <v>4</v>
      </c>
      <c r="D6" s="8" t="s">
        <v>1</v>
      </c>
      <c r="E6" s="7" t="s">
        <v>2</v>
      </c>
      <c r="F6" s="9" t="s">
        <v>7</v>
      </c>
    </row>
    <row r="7" spans="1:6" ht="19.5" customHeight="1">
      <c r="A7" s="10">
        <v>1</v>
      </c>
      <c r="B7" s="11">
        <v>112</v>
      </c>
      <c r="C7" s="12" t="str">
        <f aca="true" t="shared" si="0" ref="C7:C44">IF(ISBLANK(B7),"",VLOOKUP(B7,JM_1516,2,FALSE))</f>
        <v>JALLAS SANTIER Arthur</v>
      </c>
      <c r="D7" s="12" t="str">
        <f aca="true" t="shared" si="1" ref="D7:D44">IF(ISBLANK(B7),"",VLOOKUP(B7,JM_1516,3,FALSE))</f>
        <v>V.C Druillat</v>
      </c>
      <c r="E7" s="13">
        <f aca="true" t="shared" si="2" ref="E7:E44">IF(ISBLANK(B7),"",VLOOKUP(B7,JM_1516,4,FALSE))</f>
        <v>1</v>
      </c>
      <c r="F7" s="24"/>
    </row>
    <row r="8" spans="1:6" ht="19.5" customHeight="1">
      <c r="A8" s="14">
        <v>2</v>
      </c>
      <c r="B8" s="15">
        <v>120</v>
      </c>
      <c r="C8" s="16" t="str">
        <f aca="true" t="shared" si="3" ref="C8:C18">IF(ISBLANK(B8),"",VLOOKUP(B8,JM_1516,2,FALSE))</f>
        <v>PINJON Samuel</v>
      </c>
      <c r="D8" s="16" t="str">
        <f aca="true" t="shared" si="4" ref="D8:D18">IF(ISBLANK(B8),"",VLOOKUP(B8,JM_1516,3,FALSE))</f>
        <v>Gillonnay Cyclo Club</v>
      </c>
      <c r="E8" s="17">
        <f aca="true" t="shared" si="5" ref="E8:E18">IF(ISBLANK(B8),"",VLOOKUP(B8,JM_1516,4,FALSE))</f>
        <v>38</v>
      </c>
      <c r="F8" s="25"/>
    </row>
    <row r="9" spans="1:6" ht="19.5" customHeight="1">
      <c r="A9" s="18">
        <v>3</v>
      </c>
      <c r="B9" s="19">
        <v>114</v>
      </c>
      <c r="C9" s="20" t="str">
        <f t="shared" si="3"/>
        <v>CHARDON Baptiste</v>
      </c>
      <c r="D9" s="21" t="str">
        <f t="shared" si="4"/>
        <v>A.C St Jean le Vieux</v>
      </c>
      <c r="E9" s="23">
        <f t="shared" si="5"/>
        <v>1</v>
      </c>
      <c r="F9" s="26"/>
    </row>
    <row r="10" spans="1:6" ht="19.5" customHeight="1">
      <c r="A10" s="14">
        <v>4</v>
      </c>
      <c r="B10" s="15">
        <v>119</v>
      </c>
      <c r="C10" s="16" t="str">
        <f t="shared" si="3"/>
        <v>MATHON Alexis</v>
      </c>
      <c r="D10" s="16" t="str">
        <f t="shared" si="4"/>
        <v>V.C Froges Villars Bonnot</v>
      </c>
      <c r="E10" s="17">
        <f t="shared" si="5"/>
        <v>38</v>
      </c>
      <c r="F10" s="25"/>
    </row>
    <row r="11" spans="1:6" ht="19.5" customHeight="1">
      <c r="A11" s="18">
        <v>5</v>
      </c>
      <c r="B11" s="19">
        <v>111</v>
      </c>
      <c r="C11" s="20" t="str">
        <f t="shared" si="3"/>
        <v>GRACE Quentin</v>
      </c>
      <c r="D11" s="20" t="str">
        <f t="shared" si="4"/>
        <v>U.C. Culoz-Belley</v>
      </c>
      <c r="E11" s="22">
        <f t="shared" si="5"/>
        <v>1</v>
      </c>
      <c r="F11" s="26"/>
    </row>
    <row r="12" spans="1:6" ht="19.5" customHeight="1">
      <c r="A12" s="14">
        <v>6</v>
      </c>
      <c r="B12" s="15">
        <v>118</v>
      </c>
      <c r="C12" s="16" t="str">
        <f t="shared" si="3"/>
        <v>AUBER Alexandre</v>
      </c>
      <c r="D12" s="16" t="str">
        <f t="shared" si="4"/>
        <v>V.C Froges Villars Bonnot</v>
      </c>
      <c r="E12" s="17">
        <f t="shared" si="5"/>
        <v>38</v>
      </c>
      <c r="F12" s="25"/>
    </row>
    <row r="13" spans="1:6" ht="19.5" customHeight="1">
      <c r="A13" s="18">
        <v>7</v>
      </c>
      <c r="B13" s="19">
        <v>121</v>
      </c>
      <c r="C13" s="20" t="str">
        <f t="shared" si="3"/>
        <v>BROSSEAU Mathieu</v>
      </c>
      <c r="D13" s="20" t="str">
        <f t="shared" si="4"/>
        <v>Villars de Lans Team Vercors</v>
      </c>
      <c r="E13" s="22">
        <f t="shared" si="5"/>
        <v>38</v>
      </c>
      <c r="F13" s="26"/>
    </row>
    <row r="14" spans="1:6" ht="19.5" customHeight="1">
      <c r="A14" s="14">
        <v>8</v>
      </c>
      <c r="B14" s="15">
        <v>113</v>
      </c>
      <c r="C14" s="16" t="str">
        <f t="shared" si="3"/>
        <v>MONET Cyril</v>
      </c>
      <c r="D14" s="16" t="str">
        <f t="shared" si="4"/>
        <v>A.C St Jean le Vieux</v>
      </c>
      <c r="E14" s="17">
        <f t="shared" si="5"/>
        <v>1</v>
      </c>
      <c r="F14" s="25"/>
    </row>
    <row r="15" spans="1:6" ht="19.5" customHeight="1">
      <c r="A15" s="18">
        <v>9</v>
      </c>
      <c r="B15" s="19">
        <v>115</v>
      </c>
      <c r="C15" s="20" t="str">
        <f t="shared" si="3"/>
        <v>PISSIS Sylvain</v>
      </c>
      <c r="D15" s="20" t="str">
        <f t="shared" si="4"/>
        <v>A.C St Jean le Vieux</v>
      </c>
      <c r="E15" s="22">
        <f t="shared" si="5"/>
        <v>1</v>
      </c>
      <c r="F15" s="26"/>
    </row>
    <row r="16" spans="1:6" ht="19.5" customHeight="1">
      <c r="A16" s="14"/>
      <c r="B16" s="15"/>
      <c r="C16" s="16">
        <f t="shared" si="3"/>
      </c>
      <c r="D16" s="16">
        <f t="shared" si="4"/>
      </c>
      <c r="E16" s="17">
        <f t="shared" si="5"/>
      </c>
      <c r="F16" s="25"/>
    </row>
    <row r="17" spans="1:6" ht="19.5" customHeight="1">
      <c r="A17" s="18" t="s">
        <v>92</v>
      </c>
      <c r="B17" s="19">
        <v>116</v>
      </c>
      <c r="C17" s="20" t="str">
        <f t="shared" si="3"/>
        <v>VEILLET Anthonin</v>
      </c>
      <c r="D17" s="20" t="str">
        <f t="shared" si="4"/>
        <v>V.C Druillat</v>
      </c>
      <c r="E17" s="22">
        <f t="shared" si="5"/>
        <v>1</v>
      </c>
      <c r="F17" s="26"/>
    </row>
    <row r="18" spans="1:6" ht="19.5" customHeight="1">
      <c r="A18" s="14"/>
      <c r="B18" s="15"/>
      <c r="C18" s="16">
        <f t="shared" si="3"/>
      </c>
      <c r="D18" s="16">
        <f t="shared" si="4"/>
      </c>
      <c r="E18" s="17">
        <f t="shared" si="5"/>
      </c>
      <c r="F18" s="25"/>
    </row>
    <row r="19" spans="1:6" ht="19.5" customHeight="1" hidden="1">
      <c r="A19" s="18"/>
      <c r="B19" s="19"/>
      <c r="C19" s="20">
        <f t="shared" si="0"/>
      </c>
      <c r="D19" s="20">
        <f t="shared" si="1"/>
      </c>
      <c r="E19" s="22">
        <f t="shared" si="2"/>
      </c>
      <c r="F19" s="26"/>
    </row>
    <row r="20" spans="1:6" ht="19.5" customHeight="1" hidden="1">
      <c r="A20" s="14"/>
      <c r="B20" s="15"/>
      <c r="C20" s="16">
        <f t="shared" si="0"/>
      </c>
      <c r="D20" s="16">
        <f t="shared" si="1"/>
      </c>
      <c r="E20" s="17">
        <f t="shared" si="2"/>
      </c>
      <c r="F20" s="25"/>
    </row>
    <row r="21" spans="1:6" ht="19.5" customHeight="1" hidden="1">
      <c r="A21" s="18"/>
      <c r="B21" s="19"/>
      <c r="C21" s="20">
        <f t="shared" si="0"/>
      </c>
      <c r="D21" s="20">
        <f t="shared" si="1"/>
      </c>
      <c r="E21" s="22">
        <f t="shared" si="2"/>
      </c>
      <c r="F21" s="26"/>
    </row>
    <row r="22" spans="1:6" ht="19.5" customHeight="1" hidden="1">
      <c r="A22" s="14"/>
      <c r="B22" s="15"/>
      <c r="C22" s="16">
        <f t="shared" si="0"/>
      </c>
      <c r="D22" s="16">
        <f t="shared" si="1"/>
      </c>
      <c r="E22" s="17">
        <f t="shared" si="2"/>
      </c>
      <c r="F22" s="25"/>
    </row>
    <row r="23" spans="1:6" ht="19.5" customHeight="1" hidden="1">
      <c r="A23" s="18"/>
      <c r="B23" s="19"/>
      <c r="C23" s="20">
        <f t="shared" si="0"/>
      </c>
      <c r="D23" s="20">
        <f t="shared" si="1"/>
      </c>
      <c r="E23" s="22">
        <f t="shared" si="2"/>
      </c>
      <c r="F23" s="26"/>
    </row>
    <row r="24" spans="1:6" ht="19.5" customHeight="1" hidden="1">
      <c r="A24" s="14"/>
      <c r="B24" s="15"/>
      <c r="C24" s="16">
        <f t="shared" si="0"/>
      </c>
      <c r="D24" s="16">
        <f t="shared" si="1"/>
      </c>
      <c r="E24" s="17">
        <f t="shared" si="2"/>
      </c>
      <c r="F24" s="25"/>
    </row>
    <row r="25" spans="1:6" ht="19.5" customHeight="1" hidden="1">
      <c r="A25" s="18"/>
      <c r="B25" s="19"/>
      <c r="C25" s="20">
        <f t="shared" si="0"/>
      </c>
      <c r="D25" s="20">
        <f t="shared" si="1"/>
      </c>
      <c r="E25" s="22">
        <f t="shared" si="2"/>
      </c>
      <c r="F25" s="26"/>
    </row>
    <row r="26" spans="1:6" ht="19.5" customHeight="1" hidden="1">
      <c r="A26" s="14"/>
      <c r="B26" s="15"/>
      <c r="C26" s="16">
        <f t="shared" si="0"/>
      </c>
      <c r="D26" s="16">
        <f t="shared" si="1"/>
      </c>
      <c r="E26" s="17">
        <f t="shared" si="2"/>
      </c>
      <c r="F26" s="25"/>
    </row>
    <row r="27" spans="1:6" ht="19.5" customHeight="1" hidden="1">
      <c r="A27" s="18"/>
      <c r="B27" s="19"/>
      <c r="C27" s="20">
        <f t="shared" si="0"/>
      </c>
      <c r="D27" s="20">
        <f t="shared" si="1"/>
      </c>
      <c r="E27" s="22">
        <f t="shared" si="2"/>
      </c>
      <c r="F27" s="26"/>
    </row>
    <row r="28" spans="1:6" ht="19.5" customHeight="1" hidden="1">
      <c r="A28" s="14"/>
      <c r="B28" s="15"/>
      <c r="C28" s="16">
        <f t="shared" si="0"/>
      </c>
      <c r="D28" s="16">
        <f t="shared" si="1"/>
      </c>
      <c r="E28" s="17">
        <f t="shared" si="2"/>
      </c>
      <c r="F28" s="25"/>
    </row>
    <row r="29" spans="1:6" ht="19.5" customHeight="1" hidden="1">
      <c r="A29" s="18"/>
      <c r="B29" s="19"/>
      <c r="C29" s="20">
        <f t="shared" si="0"/>
      </c>
      <c r="D29" s="20">
        <f t="shared" si="1"/>
      </c>
      <c r="E29" s="22">
        <f t="shared" si="2"/>
      </c>
      <c r="F29" s="26"/>
    </row>
    <row r="30" spans="1:6" ht="19.5" customHeight="1" hidden="1">
      <c r="A30" s="14"/>
      <c r="B30" s="15"/>
      <c r="C30" s="16">
        <f t="shared" si="0"/>
      </c>
      <c r="D30" s="16">
        <f t="shared" si="1"/>
      </c>
      <c r="E30" s="17">
        <f t="shared" si="2"/>
      </c>
      <c r="F30" s="25"/>
    </row>
    <row r="31" spans="1:6" ht="19.5" customHeight="1" hidden="1">
      <c r="A31" s="18"/>
      <c r="B31" s="19"/>
      <c r="C31" s="20">
        <f t="shared" si="0"/>
      </c>
      <c r="D31" s="20">
        <f t="shared" si="1"/>
      </c>
      <c r="E31" s="22">
        <f t="shared" si="2"/>
      </c>
      <c r="F31" s="26"/>
    </row>
    <row r="32" spans="1:6" ht="19.5" customHeight="1" hidden="1">
      <c r="A32" s="14"/>
      <c r="B32" s="15"/>
      <c r="C32" s="16">
        <f t="shared" si="0"/>
      </c>
      <c r="D32" s="16">
        <f t="shared" si="1"/>
      </c>
      <c r="E32" s="17">
        <f t="shared" si="2"/>
      </c>
      <c r="F32" s="25"/>
    </row>
    <row r="33" spans="1:6" ht="19.5" customHeight="1" hidden="1">
      <c r="A33" s="18"/>
      <c r="B33" s="19"/>
      <c r="C33" s="20">
        <f t="shared" si="0"/>
      </c>
      <c r="D33" s="20">
        <f t="shared" si="1"/>
      </c>
      <c r="E33" s="22">
        <f t="shared" si="2"/>
      </c>
      <c r="F33" s="26"/>
    </row>
    <row r="34" spans="1:6" ht="19.5" customHeight="1" hidden="1">
      <c r="A34" s="14"/>
      <c r="B34" s="15"/>
      <c r="C34" s="16">
        <f t="shared" si="0"/>
      </c>
      <c r="D34" s="16">
        <f t="shared" si="1"/>
      </c>
      <c r="E34" s="17">
        <f t="shared" si="2"/>
      </c>
      <c r="F34" s="25"/>
    </row>
    <row r="35" spans="1:6" ht="19.5" customHeight="1" hidden="1">
      <c r="A35" s="18"/>
      <c r="B35" s="19"/>
      <c r="C35" s="20">
        <f t="shared" si="0"/>
      </c>
      <c r="D35" s="20">
        <f t="shared" si="1"/>
      </c>
      <c r="E35" s="22">
        <f t="shared" si="2"/>
      </c>
      <c r="F35" s="26"/>
    </row>
    <row r="36" spans="1:6" ht="19.5" customHeight="1" hidden="1">
      <c r="A36" s="14"/>
      <c r="B36" s="15"/>
      <c r="C36" s="16">
        <f t="shared" si="0"/>
      </c>
      <c r="D36" s="16">
        <f t="shared" si="1"/>
      </c>
      <c r="E36" s="17">
        <f t="shared" si="2"/>
      </c>
      <c r="F36" s="25"/>
    </row>
    <row r="37" spans="1:6" ht="19.5" customHeight="1" hidden="1">
      <c r="A37" s="18"/>
      <c r="B37" s="19"/>
      <c r="C37" s="20">
        <f t="shared" si="0"/>
      </c>
      <c r="D37" s="20">
        <f t="shared" si="1"/>
      </c>
      <c r="E37" s="22">
        <f t="shared" si="2"/>
      </c>
      <c r="F37" s="26"/>
    </row>
    <row r="38" spans="1:6" ht="19.5" customHeight="1" hidden="1">
      <c r="A38" s="14"/>
      <c r="B38" s="15"/>
      <c r="C38" s="16">
        <f t="shared" si="0"/>
      </c>
      <c r="D38" s="16">
        <f t="shared" si="1"/>
      </c>
      <c r="E38" s="17">
        <f t="shared" si="2"/>
      </c>
      <c r="F38" s="25"/>
    </row>
    <row r="39" spans="1:6" ht="19.5" customHeight="1" hidden="1">
      <c r="A39" s="18"/>
      <c r="B39" s="19"/>
      <c r="C39" s="20">
        <f t="shared" si="0"/>
      </c>
      <c r="D39" s="20">
        <f t="shared" si="1"/>
      </c>
      <c r="E39" s="22">
        <f t="shared" si="2"/>
      </c>
      <c r="F39" s="26"/>
    </row>
    <row r="40" spans="1:6" ht="19.5" customHeight="1" hidden="1">
      <c r="A40" s="14"/>
      <c r="B40" s="15"/>
      <c r="C40" s="16">
        <f t="shared" si="0"/>
      </c>
      <c r="D40" s="16">
        <f t="shared" si="1"/>
      </c>
      <c r="E40" s="17">
        <f t="shared" si="2"/>
      </c>
      <c r="F40" s="25"/>
    </row>
    <row r="41" spans="1:6" ht="19.5" customHeight="1" hidden="1">
      <c r="A41" s="18"/>
      <c r="B41" s="19"/>
      <c r="C41" s="20">
        <f t="shared" si="0"/>
      </c>
      <c r="D41" s="20">
        <f t="shared" si="1"/>
      </c>
      <c r="E41" s="22">
        <f t="shared" si="2"/>
      </c>
      <c r="F41" s="26"/>
    </row>
    <row r="42" spans="1:6" ht="19.5" customHeight="1" hidden="1">
      <c r="A42" s="14"/>
      <c r="B42" s="15"/>
      <c r="C42" s="16">
        <f t="shared" si="0"/>
      </c>
      <c r="D42" s="16">
        <f t="shared" si="1"/>
      </c>
      <c r="E42" s="17">
        <f t="shared" si="2"/>
      </c>
      <c r="F42" s="25"/>
    </row>
    <row r="43" spans="1:6" ht="19.5" customHeight="1" hidden="1">
      <c r="A43" s="18"/>
      <c r="B43" s="19"/>
      <c r="C43" s="20">
        <f t="shared" si="0"/>
      </c>
      <c r="D43" s="20">
        <f t="shared" si="1"/>
      </c>
      <c r="E43" s="22">
        <f t="shared" si="2"/>
      </c>
      <c r="F43" s="26"/>
    </row>
    <row r="44" spans="1:6" ht="19.5" customHeight="1" hidden="1">
      <c r="A44" s="14"/>
      <c r="B44" s="15"/>
      <c r="C44" s="16">
        <f t="shared" si="0"/>
      </c>
      <c r="D44" s="16">
        <f t="shared" si="1"/>
      </c>
      <c r="E44" s="17">
        <f t="shared" si="2"/>
      </c>
      <c r="F44" s="25"/>
    </row>
  </sheetData>
  <sheetProtection/>
  <mergeCells count="4">
    <mergeCell ref="A3:C3"/>
    <mergeCell ref="D3:E3"/>
    <mergeCell ref="A5:C5"/>
    <mergeCell ref="B1:F1"/>
  </mergeCells>
  <conditionalFormatting sqref="C7:F44 A7:A44">
    <cfRule type="expression" priority="2" dxfId="2" stopIfTrue="1">
      <formula>OR($A7="NP",$A7="Exc")</formula>
    </cfRule>
    <cfRule type="expression" priority="3" dxfId="1" stopIfTrue="1">
      <formula>$E7=1</formula>
    </cfRule>
  </conditionalFormatting>
  <conditionalFormatting sqref="B7:B44">
    <cfRule type="expression" priority="1" dxfId="0" stopIfTrue="1">
      <formula>COUNTIF(B$7:B7,B7)&gt;1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horizontalDpi="300" verticalDpi="300" orientation="portrait" paperSize="9" scale="90" r:id="rId2"/>
  <headerFooter alignWithMargins="0">
    <oddFooter>&amp;L&amp;8&amp;F&amp;R&amp;8&amp;A - page &amp;P/&amp;N</oddFooter>
  </headerFooter>
  <rowBreaks count="1" manualBreakCount="1">
    <brk id="44" max="255" man="1"/>
  </rowBreaks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tabSelected="1" zoomScalePageLayoutView="0" workbookViewId="0" topLeftCell="A1">
      <selection activeCell="A3" sqref="A3:C3"/>
    </sheetView>
  </sheetViews>
  <sheetFormatPr defaultColWidth="11.421875" defaultRowHeight="12.75"/>
  <cols>
    <col min="1" max="2" width="5.7109375" style="0" customWidth="1"/>
    <col min="3" max="3" width="35.7109375" style="0" customWidth="1"/>
    <col min="4" max="4" width="25.7109375" style="0" customWidth="1"/>
    <col min="5" max="6" width="10.7109375" style="0" customWidth="1"/>
  </cols>
  <sheetData>
    <row r="1" spans="1:6" ht="49.5" customHeight="1">
      <c r="A1" s="1"/>
      <c r="B1" s="100" t="s">
        <v>97</v>
      </c>
      <c r="C1" s="100"/>
      <c r="D1" s="100"/>
      <c r="E1" s="100"/>
      <c r="F1" s="101"/>
    </row>
    <row r="2" ht="15" customHeight="1"/>
    <row r="3" spans="1:6" ht="30" customHeight="1">
      <c r="A3" s="102" t="s">
        <v>96</v>
      </c>
      <c r="B3" s="103"/>
      <c r="C3" s="103"/>
      <c r="D3" s="106">
        <v>41427</v>
      </c>
      <c r="E3" s="106"/>
      <c r="F3" s="2"/>
    </row>
    <row r="4" ht="15" customHeight="1">
      <c r="F4" s="27" t="s">
        <v>19</v>
      </c>
    </row>
    <row r="5" spans="1:6" ht="24.75" customHeight="1">
      <c r="A5" s="96" t="s">
        <v>40</v>
      </c>
      <c r="B5" s="97"/>
      <c r="C5" s="97"/>
      <c r="D5" s="4" t="s">
        <v>6</v>
      </c>
      <c r="E5" s="5">
        <v>2</v>
      </c>
      <c r="F5" s="3"/>
    </row>
    <row r="6" spans="1:6" ht="16.5" customHeight="1" thickBot="1">
      <c r="A6" s="6" t="s">
        <v>0</v>
      </c>
      <c r="B6" s="7" t="s">
        <v>3</v>
      </c>
      <c r="C6" s="8" t="s">
        <v>4</v>
      </c>
      <c r="D6" s="8" t="s">
        <v>1</v>
      </c>
      <c r="E6" s="7" t="s">
        <v>2</v>
      </c>
      <c r="F6" s="9" t="s">
        <v>7</v>
      </c>
    </row>
    <row r="7" spans="1:6" ht="19.5" customHeight="1">
      <c r="A7" s="10">
        <v>1</v>
      </c>
      <c r="B7" s="11">
        <v>52</v>
      </c>
      <c r="C7" s="20" t="s">
        <v>266</v>
      </c>
      <c r="D7" s="20" t="s">
        <v>64</v>
      </c>
      <c r="E7" s="22">
        <v>38</v>
      </c>
      <c r="F7" s="24"/>
    </row>
    <row r="8" spans="1:6" ht="19.5" customHeight="1">
      <c r="A8" s="14">
        <v>2</v>
      </c>
      <c r="B8" s="15">
        <v>51</v>
      </c>
      <c r="C8" s="16" t="s">
        <v>264</v>
      </c>
      <c r="D8" s="16" t="s">
        <v>64</v>
      </c>
      <c r="E8" s="17">
        <v>38</v>
      </c>
      <c r="F8" s="25"/>
    </row>
    <row r="9" spans="1:6" ht="19.5" customHeight="1">
      <c r="A9" s="18">
        <v>3</v>
      </c>
      <c r="B9" s="19"/>
      <c r="C9" s="20">
        <f aca="true" t="shared" si="0" ref="C9:C16">IF(ISBLANK(B9),"",VLOOKUP(B9,AM_1719,2,FALSE))</f>
      </c>
      <c r="D9" s="21">
        <f aca="true" t="shared" si="1" ref="D9:D16">IF(ISBLANK(B9),"",VLOOKUP(B9,AM_1719,3,FALSE))</f>
      </c>
      <c r="E9" s="23">
        <f aca="true" t="shared" si="2" ref="E9:E16">IF(ISBLANK(B9),"",VLOOKUP(B9,AM_1719,4,FALSE))</f>
      </c>
      <c r="F9" s="26"/>
    </row>
    <row r="10" spans="1:6" ht="19.5" customHeight="1">
      <c r="A10" s="14">
        <v>4</v>
      </c>
      <c r="B10" s="15"/>
      <c r="C10" s="16">
        <f t="shared" si="0"/>
      </c>
      <c r="D10" s="16">
        <f t="shared" si="1"/>
      </c>
      <c r="E10" s="17">
        <f t="shared" si="2"/>
      </c>
      <c r="F10" s="25"/>
    </row>
    <row r="11" spans="1:6" ht="19.5" customHeight="1">
      <c r="A11" s="18">
        <v>5</v>
      </c>
      <c r="B11" s="19"/>
      <c r="C11" s="20">
        <f t="shared" si="0"/>
      </c>
      <c r="D11" s="20">
        <f t="shared" si="1"/>
      </c>
      <c r="E11" s="22">
        <f t="shared" si="2"/>
      </c>
      <c r="F11" s="26"/>
    </row>
    <row r="12" spans="1:6" ht="19.5" customHeight="1">
      <c r="A12" s="14">
        <v>6</v>
      </c>
      <c r="B12" s="15"/>
      <c r="C12" s="16">
        <f t="shared" si="0"/>
      </c>
      <c r="D12" s="16">
        <f t="shared" si="1"/>
      </c>
      <c r="E12" s="17">
        <f t="shared" si="2"/>
      </c>
      <c r="F12" s="25"/>
    </row>
    <row r="13" spans="1:6" ht="19.5" customHeight="1">
      <c r="A13" s="18">
        <v>7</v>
      </c>
      <c r="B13" s="19"/>
      <c r="C13" s="20">
        <f t="shared" si="0"/>
      </c>
      <c r="D13" s="20">
        <f t="shared" si="1"/>
      </c>
      <c r="E13" s="22">
        <f t="shared" si="2"/>
      </c>
      <c r="F13" s="26"/>
    </row>
    <row r="14" spans="1:6" ht="19.5" customHeight="1">
      <c r="A14" s="14">
        <v>8</v>
      </c>
      <c r="B14" s="15"/>
      <c r="C14" s="16">
        <f t="shared" si="0"/>
      </c>
      <c r="D14" s="16">
        <f t="shared" si="1"/>
      </c>
      <c r="E14" s="17">
        <f t="shared" si="2"/>
      </c>
      <c r="F14" s="25"/>
    </row>
    <row r="15" spans="1:6" ht="19.5" customHeight="1">
      <c r="A15" s="18">
        <v>9</v>
      </c>
      <c r="B15" s="19"/>
      <c r="C15" s="20">
        <f t="shared" si="0"/>
      </c>
      <c r="D15" s="20">
        <f t="shared" si="1"/>
      </c>
      <c r="E15" s="22">
        <f t="shared" si="2"/>
      </c>
      <c r="F15" s="26"/>
    </row>
    <row r="16" spans="1:6" ht="19.5" customHeight="1">
      <c r="A16" s="14"/>
      <c r="B16" s="15"/>
      <c r="C16" s="16">
        <f t="shared" si="0"/>
      </c>
      <c r="D16" s="16">
        <f t="shared" si="1"/>
      </c>
      <c r="E16" s="17">
        <f t="shared" si="2"/>
      </c>
      <c r="F16" s="25"/>
    </row>
    <row r="17" spans="1:6" ht="19.5" customHeight="1" hidden="1">
      <c r="A17" s="18"/>
      <c r="B17" s="19"/>
      <c r="C17" s="20">
        <f aca="true" t="shared" si="3" ref="C17:C42">IF(ISBLANK(B17),"",VLOOKUP(B17,AM_1719,2,FALSE))</f>
      </c>
      <c r="D17" s="20">
        <f aca="true" t="shared" si="4" ref="D17:D42">IF(ISBLANK(B17),"",VLOOKUP(B17,AM_1719,3,FALSE))</f>
      </c>
      <c r="E17" s="22">
        <f aca="true" t="shared" si="5" ref="E17:E42">IF(ISBLANK(B17),"",VLOOKUP(B17,AM_1719,4,FALSE))</f>
      </c>
      <c r="F17" s="26"/>
    </row>
    <row r="18" spans="1:6" ht="19.5" customHeight="1" hidden="1">
      <c r="A18" s="14"/>
      <c r="B18" s="15"/>
      <c r="C18" s="16">
        <f t="shared" si="3"/>
      </c>
      <c r="D18" s="16">
        <f t="shared" si="4"/>
      </c>
      <c r="E18" s="17">
        <f t="shared" si="5"/>
      </c>
      <c r="F18" s="25"/>
    </row>
    <row r="19" spans="1:6" ht="19.5" customHeight="1" hidden="1">
      <c r="A19" s="18"/>
      <c r="B19" s="19"/>
      <c r="C19" s="20">
        <f t="shared" si="3"/>
      </c>
      <c r="D19" s="20">
        <f t="shared" si="4"/>
      </c>
      <c r="E19" s="22">
        <f t="shared" si="5"/>
      </c>
      <c r="F19" s="26"/>
    </row>
    <row r="20" spans="1:6" ht="19.5" customHeight="1" hidden="1">
      <c r="A20" s="14"/>
      <c r="B20" s="15"/>
      <c r="C20" s="16">
        <f t="shared" si="3"/>
      </c>
      <c r="D20" s="16">
        <f t="shared" si="4"/>
      </c>
      <c r="E20" s="17">
        <f t="shared" si="5"/>
      </c>
      <c r="F20" s="25"/>
    </row>
    <row r="21" spans="1:6" ht="19.5" customHeight="1" hidden="1">
      <c r="A21" s="18"/>
      <c r="B21" s="19"/>
      <c r="C21" s="20">
        <f t="shared" si="3"/>
      </c>
      <c r="D21" s="20">
        <f t="shared" si="4"/>
      </c>
      <c r="E21" s="22">
        <f t="shared" si="5"/>
      </c>
      <c r="F21" s="26"/>
    </row>
    <row r="22" spans="1:6" ht="19.5" customHeight="1" hidden="1">
      <c r="A22" s="14"/>
      <c r="B22" s="15"/>
      <c r="C22" s="16">
        <f t="shared" si="3"/>
      </c>
      <c r="D22" s="16">
        <f t="shared" si="4"/>
      </c>
      <c r="E22" s="17">
        <f t="shared" si="5"/>
      </c>
      <c r="F22" s="25"/>
    </row>
    <row r="23" spans="1:6" ht="19.5" customHeight="1" hidden="1">
      <c r="A23" s="18"/>
      <c r="B23" s="19"/>
      <c r="C23" s="20">
        <f t="shared" si="3"/>
      </c>
      <c r="D23" s="20">
        <f t="shared" si="4"/>
      </c>
      <c r="E23" s="22">
        <f t="shared" si="5"/>
      </c>
      <c r="F23" s="26"/>
    </row>
    <row r="24" spans="1:6" ht="19.5" customHeight="1" hidden="1">
      <c r="A24" s="14"/>
      <c r="B24" s="15"/>
      <c r="C24" s="16">
        <f t="shared" si="3"/>
      </c>
      <c r="D24" s="16">
        <f t="shared" si="4"/>
      </c>
      <c r="E24" s="17">
        <f t="shared" si="5"/>
      </c>
      <c r="F24" s="25"/>
    </row>
    <row r="25" spans="1:6" ht="19.5" customHeight="1" hidden="1">
      <c r="A25" s="18"/>
      <c r="B25" s="19"/>
      <c r="C25" s="20">
        <f t="shared" si="3"/>
      </c>
      <c r="D25" s="20">
        <f t="shared" si="4"/>
      </c>
      <c r="E25" s="22">
        <f t="shared" si="5"/>
      </c>
      <c r="F25" s="26"/>
    </row>
    <row r="26" spans="1:6" ht="19.5" customHeight="1" hidden="1">
      <c r="A26" s="14"/>
      <c r="B26" s="15"/>
      <c r="C26" s="16">
        <f t="shared" si="3"/>
      </c>
      <c r="D26" s="16">
        <f t="shared" si="4"/>
      </c>
      <c r="E26" s="17">
        <f t="shared" si="5"/>
      </c>
      <c r="F26" s="25"/>
    </row>
    <row r="27" spans="1:6" ht="19.5" customHeight="1" hidden="1">
      <c r="A27" s="18"/>
      <c r="B27" s="19"/>
      <c r="C27" s="20">
        <f t="shared" si="3"/>
      </c>
      <c r="D27" s="20">
        <f t="shared" si="4"/>
      </c>
      <c r="E27" s="22">
        <f t="shared" si="5"/>
      </c>
      <c r="F27" s="26"/>
    </row>
    <row r="28" spans="1:6" ht="19.5" customHeight="1" hidden="1">
      <c r="A28" s="14"/>
      <c r="B28" s="15"/>
      <c r="C28" s="16">
        <f t="shared" si="3"/>
      </c>
      <c r="D28" s="16">
        <f t="shared" si="4"/>
      </c>
      <c r="E28" s="17">
        <f t="shared" si="5"/>
      </c>
      <c r="F28" s="25"/>
    </row>
    <row r="29" spans="1:6" ht="19.5" customHeight="1" hidden="1">
      <c r="A29" s="18"/>
      <c r="B29" s="19"/>
      <c r="C29" s="20">
        <f t="shared" si="3"/>
      </c>
      <c r="D29" s="20">
        <f t="shared" si="4"/>
      </c>
      <c r="E29" s="22">
        <f t="shared" si="5"/>
      </c>
      <c r="F29" s="26"/>
    </row>
    <row r="30" spans="1:6" ht="19.5" customHeight="1" hidden="1">
      <c r="A30" s="14"/>
      <c r="B30" s="15"/>
      <c r="C30" s="16">
        <f t="shared" si="3"/>
      </c>
      <c r="D30" s="16">
        <f t="shared" si="4"/>
      </c>
      <c r="E30" s="17">
        <f t="shared" si="5"/>
      </c>
      <c r="F30" s="25"/>
    </row>
    <row r="31" spans="1:6" ht="19.5" customHeight="1" hidden="1">
      <c r="A31" s="18"/>
      <c r="B31" s="19"/>
      <c r="C31" s="20">
        <f t="shared" si="3"/>
      </c>
      <c r="D31" s="20">
        <f t="shared" si="4"/>
      </c>
      <c r="E31" s="22">
        <f t="shared" si="5"/>
      </c>
      <c r="F31" s="26"/>
    </row>
    <row r="32" spans="1:6" ht="19.5" customHeight="1" hidden="1">
      <c r="A32" s="14"/>
      <c r="B32" s="15"/>
      <c r="C32" s="16">
        <f t="shared" si="3"/>
      </c>
      <c r="D32" s="16">
        <f t="shared" si="4"/>
      </c>
      <c r="E32" s="17">
        <f t="shared" si="5"/>
      </c>
      <c r="F32" s="25"/>
    </row>
    <row r="33" spans="1:6" ht="19.5" customHeight="1" hidden="1">
      <c r="A33" s="18"/>
      <c r="B33" s="19"/>
      <c r="C33" s="20">
        <f t="shared" si="3"/>
      </c>
      <c r="D33" s="20">
        <f t="shared" si="4"/>
      </c>
      <c r="E33" s="22">
        <f t="shared" si="5"/>
      </c>
      <c r="F33" s="26"/>
    </row>
    <row r="34" spans="1:6" ht="19.5" customHeight="1" hidden="1">
      <c r="A34" s="14"/>
      <c r="B34" s="15"/>
      <c r="C34" s="16">
        <f t="shared" si="3"/>
      </c>
      <c r="D34" s="16">
        <f t="shared" si="4"/>
      </c>
      <c r="E34" s="17">
        <f t="shared" si="5"/>
      </c>
      <c r="F34" s="25"/>
    </row>
    <row r="35" spans="1:6" ht="19.5" customHeight="1" hidden="1">
      <c r="A35" s="18"/>
      <c r="B35" s="19"/>
      <c r="C35" s="20">
        <f t="shared" si="3"/>
      </c>
      <c r="D35" s="20">
        <f t="shared" si="4"/>
      </c>
      <c r="E35" s="22">
        <f t="shared" si="5"/>
      </c>
      <c r="F35" s="26"/>
    </row>
    <row r="36" spans="1:6" ht="19.5" customHeight="1" hidden="1">
      <c r="A36" s="14"/>
      <c r="B36" s="15"/>
      <c r="C36" s="16">
        <f t="shared" si="3"/>
      </c>
      <c r="D36" s="16">
        <f t="shared" si="4"/>
      </c>
      <c r="E36" s="17">
        <f t="shared" si="5"/>
      </c>
      <c r="F36" s="25"/>
    </row>
    <row r="37" spans="1:6" ht="19.5" customHeight="1" hidden="1">
      <c r="A37" s="18"/>
      <c r="B37" s="19"/>
      <c r="C37" s="20">
        <f t="shared" si="3"/>
      </c>
      <c r="D37" s="20">
        <f t="shared" si="4"/>
      </c>
      <c r="E37" s="22">
        <f t="shared" si="5"/>
      </c>
      <c r="F37" s="26"/>
    </row>
    <row r="38" spans="1:6" ht="19.5" customHeight="1" hidden="1">
      <c r="A38" s="14"/>
      <c r="B38" s="15"/>
      <c r="C38" s="16">
        <f t="shared" si="3"/>
      </c>
      <c r="D38" s="16">
        <f t="shared" si="4"/>
      </c>
      <c r="E38" s="17">
        <f t="shared" si="5"/>
      </c>
      <c r="F38" s="25"/>
    </row>
    <row r="39" spans="1:6" ht="19.5" customHeight="1" hidden="1">
      <c r="A39" s="18"/>
      <c r="B39" s="19"/>
      <c r="C39" s="20">
        <f t="shared" si="3"/>
      </c>
      <c r="D39" s="20">
        <f t="shared" si="4"/>
      </c>
      <c r="E39" s="22">
        <f t="shared" si="5"/>
      </c>
      <c r="F39" s="26"/>
    </row>
    <row r="40" spans="1:6" ht="19.5" customHeight="1" hidden="1">
      <c r="A40" s="14"/>
      <c r="B40" s="15"/>
      <c r="C40" s="16">
        <f t="shared" si="3"/>
      </c>
      <c r="D40" s="16">
        <f t="shared" si="4"/>
      </c>
      <c r="E40" s="17">
        <f t="shared" si="5"/>
      </c>
      <c r="F40" s="25"/>
    </row>
    <row r="41" spans="1:6" ht="19.5" customHeight="1" hidden="1">
      <c r="A41" s="18"/>
      <c r="B41" s="19"/>
      <c r="C41" s="20">
        <f t="shared" si="3"/>
      </c>
      <c r="D41" s="20">
        <f t="shared" si="4"/>
      </c>
      <c r="E41" s="22">
        <f t="shared" si="5"/>
      </c>
      <c r="F41" s="26"/>
    </row>
    <row r="42" spans="1:6" ht="19.5" customHeight="1" hidden="1">
      <c r="A42" s="14"/>
      <c r="B42" s="15"/>
      <c r="C42" s="16">
        <f t="shared" si="3"/>
      </c>
      <c r="D42" s="16">
        <f t="shared" si="4"/>
      </c>
      <c r="E42" s="17">
        <f t="shared" si="5"/>
      </c>
      <c r="F42" s="25"/>
    </row>
  </sheetData>
  <sheetProtection/>
  <mergeCells count="4">
    <mergeCell ref="A3:C3"/>
    <mergeCell ref="D3:E3"/>
    <mergeCell ref="A5:C5"/>
    <mergeCell ref="B1:F1"/>
  </mergeCells>
  <conditionalFormatting sqref="C7:F42 A7:A42">
    <cfRule type="expression" priority="16" dxfId="2" stopIfTrue="1">
      <formula>OR($A7="NP",$A7="Exc")</formula>
    </cfRule>
    <cfRule type="expression" priority="17" dxfId="1" stopIfTrue="1">
      <formula>$E7=1</formula>
    </cfRule>
  </conditionalFormatting>
  <conditionalFormatting sqref="B7:B42">
    <cfRule type="expression" priority="15" dxfId="0" stopIfTrue="1">
      <formula>COUNTIF(B$7:B7,B7)&gt;1</formula>
    </cfRule>
  </conditionalFormatting>
  <conditionalFormatting sqref="C8:E8">
    <cfRule type="expression" priority="14" dxfId="2" stopIfTrue="1">
      <formula>OR($A8="NP",$A8="Exc")</formula>
    </cfRule>
  </conditionalFormatting>
  <conditionalFormatting sqref="C8:E8">
    <cfRule type="expression" priority="13" dxfId="1" stopIfTrue="1">
      <formula>$D8=1</formula>
    </cfRule>
  </conditionalFormatting>
  <conditionalFormatting sqref="C8:E8">
    <cfRule type="expression" priority="12" dxfId="2" stopIfTrue="1">
      <formula>OR($A8="NP",$A8="Exc")</formula>
    </cfRule>
  </conditionalFormatting>
  <conditionalFormatting sqref="C8:E8">
    <cfRule type="expression" priority="11" dxfId="1" stopIfTrue="1">
      <formula>$D8=1</formula>
    </cfRule>
  </conditionalFormatting>
  <conditionalFormatting sqref="D8">
    <cfRule type="expression" priority="10" dxfId="2" stopIfTrue="1">
      <formula>OR($A8="NP",$A8="Exc")</formula>
    </cfRule>
  </conditionalFormatting>
  <conditionalFormatting sqref="D8">
    <cfRule type="expression" priority="9" dxfId="1" stopIfTrue="1">
      <formula>$D8=1</formula>
    </cfRule>
  </conditionalFormatting>
  <conditionalFormatting sqref="C7:E7">
    <cfRule type="expression" priority="8" dxfId="2" stopIfTrue="1">
      <formula>OR($A7="NP",$A7="Exc")</formula>
    </cfRule>
  </conditionalFormatting>
  <conditionalFormatting sqref="C7:E7">
    <cfRule type="expression" priority="7" dxfId="1" stopIfTrue="1">
      <formula>$D7=1</formula>
    </cfRule>
  </conditionalFormatting>
  <conditionalFormatting sqref="C7:E7">
    <cfRule type="expression" priority="6" dxfId="2" stopIfTrue="1">
      <formula>OR($A7="NP",$A7="Exc")</formula>
    </cfRule>
  </conditionalFormatting>
  <conditionalFormatting sqref="C7:E7">
    <cfRule type="expression" priority="5" dxfId="1" stopIfTrue="1">
      <formula>$D7=1</formula>
    </cfRule>
  </conditionalFormatting>
  <conditionalFormatting sqref="C7:E7">
    <cfRule type="expression" priority="4" dxfId="2" stopIfTrue="1">
      <formula>OR($A7="NP",$A7="Exc")</formula>
    </cfRule>
  </conditionalFormatting>
  <conditionalFormatting sqref="C7:E7">
    <cfRule type="expression" priority="3" dxfId="1" stopIfTrue="1">
      <formula>$D7=1</formula>
    </cfRule>
  </conditionalFormatting>
  <conditionalFormatting sqref="C7:E7">
    <cfRule type="expression" priority="2" dxfId="2" stopIfTrue="1">
      <formula>OR($A7="NP",$A7="Exc")</formula>
    </cfRule>
  </conditionalFormatting>
  <conditionalFormatting sqref="C7:E7">
    <cfRule type="expression" priority="1" dxfId="1" stopIfTrue="1">
      <formula>$D7=1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horizontalDpi="300" verticalDpi="300" orientation="portrait" paperSize="9" scale="90" r:id="rId2"/>
  <headerFooter alignWithMargins="0">
    <oddFooter>&amp;L&amp;8&amp;F&amp;R&amp;8&amp;A - page &amp;P/&amp;N</oddFooter>
  </headerFooter>
  <rowBreaks count="1" manualBreakCount="1">
    <brk id="42" max="255" man="1"/>
  </rowBreaks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68"/>
  <sheetViews>
    <sheetView zoomScalePageLayoutView="0" workbookViewId="0" topLeftCell="A4">
      <selection activeCell="G8" sqref="G8"/>
    </sheetView>
  </sheetViews>
  <sheetFormatPr defaultColWidth="11.421875" defaultRowHeight="12.75"/>
  <cols>
    <col min="1" max="2" width="5.7109375" style="0" customWidth="1"/>
    <col min="3" max="3" width="35.7109375" style="0" customWidth="1"/>
    <col min="4" max="4" width="25.7109375" style="0" customWidth="1"/>
    <col min="5" max="6" width="10.7109375" style="0" customWidth="1"/>
  </cols>
  <sheetData>
    <row r="1" spans="1:6" ht="49.5" customHeight="1">
      <c r="A1" s="1"/>
      <c r="B1" s="100" t="s">
        <v>97</v>
      </c>
      <c r="C1" s="100"/>
      <c r="D1" s="100"/>
      <c r="E1" s="100"/>
      <c r="F1" s="101"/>
    </row>
    <row r="2" ht="15" customHeight="1"/>
    <row r="3" spans="1:6" ht="30" customHeight="1">
      <c r="A3" s="102" t="s">
        <v>96</v>
      </c>
      <c r="B3" s="103"/>
      <c r="C3" s="103"/>
      <c r="D3" s="106">
        <v>41427</v>
      </c>
      <c r="E3" s="106"/>
      <c r="F3" s="2"/>
    </row>
    <row r="4" ht="15" customHeight="1">
      <c r="F4" s="27" t="s">
        <v>19</v>
      </c>
    </row>
    <row r="5" spans="1:6" ht="24.75" customHeight="1">
      <c r="A5" s="96" t="s">
        <v>41</v>
      </c>
      <c r="B5" s="97"/>
      <c r="C5" s="97"/>
      <c r="D5" s="4" t="s">
        <v>6</v>
      </c>
      <c r="E5" s="5">
        <v>9</v>
      </c>
      <c r="F5" s="3"/>
    </row>
    <row r="6" spans="1:6" ht="16.5" customHeight="1" thickBot="1">
      <c r="A6" s="6" t="s">
        <v>0</v>
      </c>
      <c r="B6" s="7" t="s">
        <v>3</v>
      </c>
      <c r="C6" s="8" t="s">
        <v>4</v>
      </c>
      <c r="D6" s="8" t="s">
        <v>1</v>
      </c>
      <c r="E6" s="7" t="s">
        <v>2</v>
      </c>
      <c r="F6" s="9" t="s">
        <v>7</v>
      </c>
    </row>
    <row r="7" spans="1:6" ht="19.5" customHeight="1">
      <c r="A7" s="10">
        <v>1</v>
      </c>
      <c r="B7" s="11">
        <v>65</v>
      </c>
      <c r="C7" s="12" t="str">
        <f aca="true" t="shared" si="0" ref="C7:C26">IF(ISBLANK(B7),"",VLOOKUP(B7,AM_2029,2,FALSE))</f>
        <v>PICARD Olivier</v>
      </c>
      <c r="D7" s="12" t="str">
        <f aca="true" t="shared" si="1" ref="D7:D26">IF(ISBLANK(B7),"",VLOOKUP(B7,AM_2029,3,FALSE))</f>
        <v>S.C.A.L. Echirolles</v>
      </c>
      <c r="E7" s="13">
        <f aca="true" t="shared" si="2" ref="E7:E26">IF(ISBLANK(B7),"",VLOOKUP(B7,AM_2029,4,FALSE))</f>
        <v>38</v>
      </c>
      <c r="F7" s="24"/>
    </row>
    <row r="8" spans="1:7" ht="19.5" customHeight="1">
      <c r="A8" s="14">
        <v>2</v>
      </c>
      <c r="B8" s="15">
        <v>62</v>
      </c>
      <c r="C8" s="16" t="str">
        <f t="shared" si="0"/>
        <v>FERAPY Hervé</v>
      </c>
      <c r="D8" s="16" t="str">
        <f t="shared" si="1"/>
        <v>C' Pro Sport</v>
      </c>
      <c r="E8" s="17">
        <f t="shared" si="2"/>
        <v>26</v>
      </c>
      <c r="F8" s="25"/>
      <c r="G8" s="107"/>
    </row>
    <row r="9" spans="1:6" ht="19.5" customHeight="1">
      <c r="A9" s="18">
        <v>3</v>
      </c>
      <c r="B9" s="19">
        <v>61</v>
      </c>
      <c r="C9" s="20" t="str">
        <f t="shared" si="0"/>
        <v>CLERMIDY Julien</v>
      </c>
      <c r="D9" s="21" t="str">
        <f t="shared" si="1"/>
        <v>St Denis Cyclisme</v>
      </c>
      <c r="E9" s="23">
        <f t="shared" si="2"/>
        <v>1</v>
      </c>
      <c r="F9" s="26"/>
    </row>
    <row r="10" spans="1:6" ht="19.5" customHeight="1">
      <c r="A10" s="14">
        <v>4</v>
      </c>
      <c r="B10" s="15">
        <v>63</v>
      </c>
      <c r="C10" s="16" t="str">
        <f t="shared" si="0"/>
        <v>BOIN Frédéric</v>
      </c>
      <c r="D10" s="16" t="str">
        <f t="shared" si="1"/>
        <v>E.C. St-Clair-de-la-Tour</v>
      </c>
      <c r="E10" s="17">
        <f t="shared" si="2"/>
        <v>38</v>
      </c>
      <c r="F10" s="25"/>
    </row>
    <row r="11" spans="1:6" ht="19.5" customHeight="1">
      <c r="A11" s="18">
        <v>5</v>
      </c>
      <c r="B11" s="19">
        <v>64</v>
      </c>
      <c r="C11" s="20" t="str">
        <f t="shared" si="0"/>
        <v>GUERRIER Vincent</v>
      </c>
      <c r="D11" s="20" t="str">
        <f t="shared" si="1"/>
        <v>La Tronche V.S</v>
      </c>
      <c r="E11" s="22">
        <f t="shared" si="2"/>
        <v>38</v>
      </c>
      <c r="F11" s="26"/>
    </row>
    <row r="12" spans="1:6" ht="19.5" customHeight="1">
      <c r="A12" s="14">
        <v>6</v>
      </c>
      <c r="B12" s="15">
        <v>66</v>
      </c>
      <c r="C12" s="16" t="str">
        <f t="shared" si="0"/>
        <v>PELLOUX-TYTGAT Romaric</v>
      </c>
      <c r="D12" s="16" t="str">
        <f t="shared" si="1"/>
        <v>S.C.A.L. Echirolles</v>
      </c>
      <c r="E12" s="17">
        <f t="shared" si="2"/>
        <v>38</v>
      </c>
      <c r="F12" s="25"/>
    </row>
    <row r="13" spans="1:6" ht="19.5" customHeight="1">
      <c r="A13" s="18">
        <v>7</v>
      </c>
      <c r="B13" s="19">
        <v>69</v>
      </c>
      <c r="C13" s="20" t="str">
        <f t="shared" si="0"/>
        <v>VIANA Stéphane</v>
      </c>
      <c r="D13" s="20" t="str">
        <f t="shared" si="1"/>
        <v>V.C Limas</v>
      </c>
      <c r="E13" s="22">
        <f t="shared" si="2"/>
        <v>69</v>
      </c>
      <c r="F13" s="26"/>
    </row>
    <row r="14" spans="1:6" ht="19.5" customHeight="1">
      <c r="A14" s="14">
        <v>8</v>
      </c>
      <c r="B14" s="15">
        <v>68</v>
      </c>
      <c r="C14" s="16" t="str">
        <f t="shared" si="0"/>
        <v>PARA Damien</v>
      </c>
      <c r="D14" s="16" t="str">
        <f t="shared" si="1"/>
        <v>S.C.A.L. Echirolles</v>
      </c>
      <c r="E14" s="17">
        <f t="shared" si="2"/>
        <v>38</v>
      </c>
      <c r="F14" s="25"/>
    </row>
    <row r="15" spans="1:6" ht="19.5" customHeight="1">
      <c r="A15" s="18">
        <v>9</v>
      </c>
      <c r="B15" s="19">
        <v>67</v>
      </c>
      <c r="C15" s="20" t="str">
        <f t="shared" si="0"/>
        <v>AMBROISE Edwin</v>
      </c>
      <c r="D15" s="20" t="str">
        <f t="shared" si="1"/>
        <v>S.C.A.L. Echirolles</v>
      </c>
      <c r="E15" s="22">
        <f t="shared" si="2"/>
        <v>38</v>
      </c>
      <c r="F15" s="26"/>
    </row>
    <row r="16" spans="1:6" ht="19.5" customHeight="1">
      <c r="A16" s="14"/>
      <c r="B16" s="15"/>
      <c r="C16" s="16">
        <f t="shared" si="0"/>
      </c>
      <c r="D16" s="16">
        <f t="shared" si="1"/>
      </c>
      <c r="E16" s="17">
        <f t="shared" si="2"/>
      </c>
      <c r="F16" s="25"/>
    </row>
    <row r="17" spans="1:6" ht="19.5" customHeight="1">
      <c r="A17" s="18"/>
      <c r="B17" s="19"/>
      <c r="C17" s="20">
        <f t="shared" si="0"/>
      </c>
      <c r="D17" s="20">
        <f t="shared" si="1"/>
      </c>
      <c r="E17" s="22">
        <f t="shared" si="2"/>
      </c>
      <c r="F17" s="26"/>
    </row>
    <row r="18" spans="1:6" ht="19.5" customHeight="1">
      <c r="A18" s="14"/>
      <c r="B18" s="15"/>
      <c r="C18" s="16">
        <f t="shared" si="0"/>
      </c>
      <c r="D18" s="16">
        <f t="shared" si="1"/>
      </c>
      <c r="E18" s="17">
        <f t="shared" si="2"/>
      </c>
      <c r="F18" s="25"/>
    </row>
    <row r="19" spans="1:6" ht="19.5" customHeight="1">
      <c r="A19" s="18"/>
      <c r="B19" s="19"/>
      <c r="C19" s="20">
        <f t="shared" si="0"/>
      </c>
      <c r="D19" s="20">
        <f t="shared" si="1"/>
      </c>
      <c r="E19" s="22">
        <f t="shared" si="2"/>
      </c>
      <c r="F19" s="26"/>
    </row>
    <row r="20" spans="1:6" ht="19.5" customHeight="1">
      <c r="A20" s="14"/>
      <c r="B20" s="15"/>
      <c r="C20" s="16">
        <f t="shared" si="0"/>
      </c>
      <c r="D20" s="16">
        <f t="shared" si="1"/>
      </c>
      <c r="E20" s="17">
        <f t="shared" si="2"/>
      </c>
      <c r="F20" s="25"/>
    </row>
    <row r="21" spans="1:6" ht="19.5" customHeight="1">
      <c r="A21" s="18"/>
      <c r="B21" s="19"/>
      <c r="C21" s="20">
        <f t="shared" si="0"/>
      </c>
      <c r="D21" s="20">
        <f t="shared" si="1"/>
      </c>
      <c r="E21" s="22">
        <f t="shared" si="2"/>
      </c>
      <c r="F21" s="26"/>
    </row>
    <row r="22" spans="1:6" ht="19.5" customHeight="1">
      <c r="A22" s="14"/>
      <c r="B22" s="15"/>
      <c r="C22" s="16">
        <f t="shared" si="0"/>
      </c>
      <c r="D22" s="16">
        <f t="shared" si="1"/>
      </c>
      <c r="E22" s="17">
        <f t="shared" si="2"/>
      </c>
      <c r="F22" s="25"/>
    </row>
    <row r="23" spans="1:6" ht="19.5" customHeight="1">
      <c r="A23" s="18"/>
      <c r="B23" s="19"/>
      <c r="C23" s="20">
        <f t="shared" si="0"/>
      </c>
      <c r="D23" s="20">
        <f t="shared" si="1"/>
      </c>
      <c r="E23" s="22">
        <f t="shared" si="2"/>
      </c>
      <c r="F23" s="26"/>
    </row>
    <row r="24" spans="1:6" ht="19.5" customHeight="1">
      <c r="A24" s="14"/>
      <c r="B24" s="15"/>
      <c r="C24" s="16">
        <f t="shared" si="0"/>
      </c>
      <c r="D24" s="16">
        <f t="shared" si="1"/>
      </c>
      <c r="E24" s="17">
        <f t="shared" si="2"/>
      </c>
      <c r="F24" s="25"/>
    </row>
    <row r="25" spans="1:6" ht="19.5" customHeight="1">
      <c r="A25" s="18"/>
      <c r="B25" s="19"/>
      <c r="C25" s="20">
        <f t="shared" si="0"/>
      </c>
      <c r="D25" s="20">
        <f t="shared" si="1"/>
      </c>
      <c r="E25" s="22">
        <f t="shared" si="2"/>
      </c>
      <c r="F25" s="26"/>
    </row>
    <row r="26" spans="1:6" ht="19.5" customHeight="1" hidden="1">
      <c r="A26" s="14"/>
      <c r="B26" s="15"/>
      <c r="C26" s="16">
        <f t="shared" si="0"/>
      </c>
      <c r="D26" s="16">
        <f t="shared" si="1"/>
      </c>
      <c r="E26" s="17">
        <f t="shared" si="2"/>
      </c>
      <c r="F26" s="25"/>
    </row>
    <row r="27" spans="1:6" ht="19.5" customHeight="1" hidden="1">
      <c r="A27" s="18"/>
      <c r="B27" s="19"/>
      <c r="C27" s="20">
        <f aca="true" t="shared" si="3" ref="C27:C58">IF(ISBLANK(B27),"",VLOOKUP(B27,AM_2029,2,FALSE))</f>
      </c>
      <c r="D27" s="20">
        <f aca="true" t="shared" si="4" ref="D27:D58">IF(ISBLANK(B27),"",VLOOKUP(B27,AM_2029,3,FALSE))</f>
      </c>
      <c r="E27" s="22">
        <f aca="true" t="shared" si="5" ref="E27:E58">IF(ISBLANK(B27),"",VLOOKUP(B27,AM_2029,4,FALSE))</f>
      </c>
      <c r="F27" s="26"/>
    </row>
    <row r="28" spans="1:6" ht="19.5" customHeight="1" hidden="1">
      <c r="A28" s="14"/>
      <c r="B28" s="15"/>
      <c r="C28" s="16">
        <f t="shared" si="3"/>
      </c>
      <c r="D28" s="16">
        <f t="shared" si="4"/>
      </c>
      <c r="E28" s="17">
        <f t="shared" si="5"/>
      </c>
      <c r="F28" s="25"/>
    </row>
    <row r="29" spans="1:6" ht="19.5" customHeight="1" hidden="1">
      <c r="A29" s="18"/>
      <c r="B29" s="19"/>
      <c r="C29" s="20">
        <f t="shared" si="3"/>
      </c>
      <c r="D29" s="20">
        <f t="shared" si="4"/>
      </c>
      <c r="E29" s="22">
        <f t="shared" si="5"/>
      </c>
      <c r="F29" s="26"/>
    </row>
    <row r="30" spans="1:6" ht="19.5" customHeight="1" hidden="1">
      <c r="A30" s="14"/>
      <c r="B30" s="15"/>
      <c r="C30" s="16">
        <f t="shared" si="3"/>
      </c>
      <c r="D30" s="16">
        <f t="shared" si="4"/>
      </c>
      <c r="E30" s="17">
        <f t="shared" si="5"/>
      </c>
      <c r="F30" s="25"/>
    </row>
    <row r="31" spans="1:6" ht="19.5" customHeight="1" hidden="1">
      <c r="A31" s="18"/>
      <c r="B31" s="19"/>
      <c r="C31" s="20">
        <f t="shared" si="3"/>
      </c>
      <c r="D31" s="20">
        <f t="shared" si="4"/>
      </c>
      <c r="E31" s="22">
        <f t="shared" si="5"/>
      </c>
      <c r="F31" s="26"/>
    </row>
    <row r="32" spans="1:6" ht="19.5" customHeight="1" hidden="1">
      <c r="A32" s="14"/>
      <c r="B32" s="15"/>
      <c r="C32" s="16">
        <f t="shared" si="3"/>
      </c>
      <c r="D32" s="16">
        <f t="shared" si="4"/>
      </c>
      <c r="E32" s="17">
        <f t="shared" si="5"/>
      </c>
      <c r="F32" s="25"/>
    </row>
    <row r="33" spans="1:6" ht="19.5" customHeight="1" hidden="1">
      <c r="A33" s="18"/>
      <c r="B33" s="19"/>
      <c r="C33" s="20">
        <f t="shared" si="3"/>
      </c>
      <c r="D33" s="20">
        <f t="shared" si="4"/>
      </c>
      <c r="E33" s="22">
        <f t="shared" si="5"/>
      </c>
      <c r="F33" s="26"/>
    </row>
    <row r="34" spans="1:6" ht="19.5" customHeight="1" hidden="1">
      <c r="A34" s="14"/>
      <c r="B34" s="15"/>
      <c r="C34" s="16">
        <f t="shared" si="3"/>
      </c>
      <c r="D34" s="16">
        <f t="shared" si="4"/>
      </c>
      <c r="E34" s="17">
        <f t="shared" si="5"/>
      </c>
      <c r="F34" s="25"/>
    </row>
    <row r="35" spans="1:6" ht="19.5" customHeight="1" hidden="1">
      <c r="A35" s="18"/>
      <c r="B35" s="19"/>
      <c r="C35" s="20">
        <f t="shared" si="3"/>
      </c>
      <c r="D35" s="20">
        <f t="shared" si="4"/>
      </c>
      <c r="E35" s="22">
        <f t="shared" si="5"/>
      </c>
      <c r="F35" s="26"/>
    </row>
    <row r="36" spans="1:6" ht="19.5" customHeight="1" hidden="1">
      <c r="A36" s="14"/>
      <c r="B36" s="15"/>
      <c r="C36" s="16">
        <f t="shared" si="3"/>
      </c>
      <c r="D36" s="16">
        <f t="shared" si="4"/>
      </c>
      <c r="E36" s="17">
        <f t="shared" si="5"/>
      </c>
      <c r="F36" s="25"/>
    </row>
    <row r="37" spans="1:6" ht="19.5" customHeight="1" hidden="1">
      <c r="A37" s="18"/>
      <c r="B37" s="19"/>
      <c r="C37" s="20">
        <f t="shared" si="3"/>
      </c>
      <c r="D37" s="20">
        <f t="shared" si="4"/>
      </c>
      <c r="E37" s="22">
        <f t="shared" si="5"/>
      </c>
      <c r="F37" s="26"/>
    </row>
    <row r="38" spans="1:6" ht="19.5" customHeight="1" hidden="1">
      <c r="A38" s="14"/>
      <c r="B38" s="15"/>
      <c r="C38" s="16">
        <f t="shared" si="3"/>
      </c>
      <c r="D38" s="16">
        <f t="shared" si="4"/>
      </c>
      <c r="E38" s="17">
        <f t="shared" si="5"/>
      </c>
      <c r="F38" s="25"/>
    </row>
    <row r="39" spans="1:6" ht="19.5" customHeight="1" hidden="1">
      <c r="A39" s="18"/>
      <c r="B39" s="19"/>
      <c r="C39" s="20">
        <f t="shared" si="3"/>
      </c>
      <c r="D39" s="20">
        <f t="shared" si="4"/>
      </c>
      <c r="E39" s="22">
        <f t="shared" si="5"/>
      </c>
      <c r="F39" s="26"/>
    </row>
    <row r="40" spans="1:6" ht="19.5" customHeight="1" hidden="1">
      <c r="A40" s="14"/>
      <c r="B40" s="15"/>
      <c r="C40" s="16">
        <f t="shared" si="3"/>
      </c>
      <c r="D40" s="16">
        <f t="shared" si="4"/>
      </c>
      <c r="E40" s="17">
        <f t="shared" si="5"/>
      </c>
      <c r="F40" s="25"/>
    </row>
    <row r="41" spans="1:6" ht="19.5" customHeight="1" hidden="1">
      <c r="A41" s="18"/>
      <c r="B41" s="19"/>
      <c r="C41" s="20">
        <f t="shared" si="3"/>
      </c>
      <c r="D41" s="20">
        <f t="shared" si="4"/>
      </c>
      <c r="E41" s="22">
        <f t="shared" si="5"/>
      </c>
      <c r="F41" s="26"/>
    </row>
    <row r="42" spans="1:6" ht="19.5" customHeight="1" hidden="1">
      <c r="A42" s="14"/>
      <c r="B42" s="15"/>
      <c r="C42" s="16">
        <f t="shared" si="3"/>
      </c>
      <c r="D42" s="16">
        <f t="shared" si="4"/>
      </c>
      <c r="E42" s="17">
        <f t="shared" si="5"/>
      </c>
      <c r="F42" s="25"/>
    </row>
    <row r="43" spans="1:6" ht="19.5" customHeight="1" hidden="1">
      <c r="A43" s="18"/>
      <c r="B43" s="19"/>
      <c r="C43" s="20">
        <f t="shared" si="3"/>
      </c>
      <c r="D43" s="20">
        <f t="shared" si="4"/>
      </c>
      <c r="E43" s="22">
        <f t="shared" si="5"/>
      </c>
      <c r="F43" s="26"/>
    </row>
    <row r="44" spans="1:6" ht="19.5" customHeight="1" hidden="1">
      <c r="A44" s="14"/>
      <c r="B44" s="15"/>
      <c r="C44" s="16">
        <f t="shared" si="3"/>
      </c>
      <c r="D44" s="16">
        <f t="shared" si="4"/>
      </c>
      <c r="E44" s="17">
        <f t="shared" si="5"/>
      </c>
      <c r="F44" s="25"/>
    </row>
    <row r="45" spans="1:6" ht="19.5" customHeight="1" hidden="1">
      <c r="A45" s="18"/>
      <c r="B45" s="19"/>
      <c r="C45" s="20">
        <f t="shared" si="3"/>
      </c>
      <c r="D45" s="20">
        <f t="shared" si="4"/>
      </c>
      <c r="E45" s="22">
        <f t="shared" si="5"/>
      </c>
      <c r="F45" s="26"/>
    </row>
    <row r="46" spans="1:6" ht="19.5" customHeight="1" hidden="1">
      <c r="A46" s="14"/>
      <c r="B46" s="15"/>
      <c r="C46" s="16">
        <f t="shared" si="3"/>
      </c>
      <c r="D46" s="16">
        <f t="shared" si="4"/>
      </c>
      <c r="E46" s="17">
        <f t="shared" si="5"/>
      </c>
      <c r="F46" s="25"/>
    </row>
    <row r="47" spans="1:6" ht="19.5" customHeight="1" hidden="1">
      <c r="A47" s="18"/>
      <c r="B47" s="19"/>
      <c r="C47" s="20">
        <f t="shared" si="3"/>
      </c>
      <c r="D47" s="20">
        <f t="shared" si="4"/>
      </c>
      <c r="E47" s="22">
        <f t="shared" si="5"/>
      </c>
      <c r="F47" s="26"/>
    </row>
    <row r="48" spans="1:6" ht="19.5" customHeight="1" hidden="1">
      <c r="A48" s="14"/>
      <c r="B48" s="15"/>
      <c r="C48" s="16">
        <f t="shared" si="3"/>
      </c>
      <c r="D48" s="16">
        <f t="shared" si="4"/>
      </c>
      <c r="E48" s="17">
        <f t="shared" si="5"/>
      </c>
      <c r="F48" s="25"/>
    </row>
    <row r="49" spans="1:6" ht="19.5" customHeight="1" hidden="1">
      <c r="A49" s="18"/>
      <c r="B49" s="19"/>
      <c r="C49" s="20">
        <f t="shared" si="3"/>
      </c>
      <c r="D49" s="20">
        <f t="shared" si="4"/>
      </c>
      <c r="E49" s="22">
        <f t="shared" si="5"/>
      </c>
      <c r="F49" s="26"/>
    </row>
    <row r="50" spans="1:6" ht="19.5" customHeight="1" hidden="1">
      <c r="A50" s="14"/>
      <c r="B50" s="15"/>
      <c r="C50" s="16">
        <f t="shared" si="3"/>
      </c>
      <c r="D50" s="16">
        <f t="shared" si="4"/>
      </c>
      <c r="E50" s="17">
        <f t="shared" si="5"/>
      </c>
      <c r="F50" s="25"/>
    </row>
    <row r="51" spans="1:6" ht="19.5" customHeight="1" hidden="1">
      <c r="A51" s="18"/>
      <c r="B51" s="19"/>
      <c r="C51" s="20">
        <f t="shared" si="3"/>
      </c>
      <c r="D51" s="20">
        <f t="shared" si="4"/>
      </c>
      <c r="E51" s="22">
        <f t="shared" si="5"/>
      </c>
      <c r="F51" s="26"/>
    </row>
    <row r="52" spans="1:6" ht="19.5" customHeight="1" hidden="1">
      <c r="A52" s="14"/>
      <c r="B52" s="15"/>
      <c r="C52" s="16">
        <f t="shared" si="3"/>
      </c>
      <c r="D52" s="16">
        <f t="shared" si="4"/>
      </c>
      <c r="E52" s="17">
        <f t="shared" si="5"/>
      </c>
      <c r="F52" s="25"/>
    </row>
    <row r="53" spans="1:6" ht="19.5" customHeight="1" hidden="1">
      <c r="A53" s="18"/>
      <c r="B53" s="19"/>
      <c r="C53" s="20">
        <f t="shared" si="3"/>
      </c>
      <c r="D53" s="20">
        <f t="shared" si="4"/>
      </c>
      <c r="E53" s="22">
        <f t="shared" si="5"/>
      </c>
      <c r="F53" s="26"/>
    </row>
    <row r="54" spans="1:6" ht="19.5" customHeight="1" hidden="1">
      <c r="A54" s="14"/>
      <c r="B54" s="15"/>
      <c r="C54" s="16">
        <f t="shared" si="3"/>
      </c>
      <c r="D54" s="16">
        <f t="shared" si="4"/>
      </c>
      <c r="E54" s="17">
        <f t="shared" si="5"/>
      </c>
      <c r="F54" s="25"/>
    </row>
    <row r="55" spans="1:6" ht="19.5" customHeight="1" hidden="1">
      <c r="A55" s="18"/>
      <c r="B55" s="19"/>
      <c r="C55" s="20">
        <f t="shared" si="3"/>
      </c>
      <c r="D55" s="20">
        <f t="shared" si="4"/>
      </c>
      <c r="E55" s="22">
        <f t="shared" si="5"/>
      </c>
      <c r="F55" s="26"/>
    </row>
    <row r="56" spans="1:6" ht="19.5" customHeight="1" hidden="1">
      <c r="A56" s="14"/>
      <c r="B56" s="15"/>
      <c r="C56" s="16">
        <f t="shared" si="3"/>
      </c>
      <c r="D56" s="16">
        <f t="shared" si="4"/>
      </c>
      <c r="E56" s="17">
        <f t="shared" si="5"/>
      </c>
      <c r="F56" s="25"/>
    </row>
    <row r="57" spans="1:6" ht="19.5" customHeight="1" hidden="1">
      <c r="A57" s="18"/>
      <c r="B57" s="19"/>
      <c r="C57" s="20">
        <f t="shared" si="3"/>
      </c>
      <c r="D57" s="20">
        <f t="shared" si="4"/>
      </c>
      <c r="E57" s="22">
        <f t="shared" si="5"/>
      </c>
      <c r="F57" s="26"/>
    </row>
    <row r="58" spans="1:6" ht="19.5" customHeight="1" hidden="1">
      <c r="A58" s="14"/>
      <c r="B58" s="15"/>
      <c r="C58" s="16">
        <f t="shared" si="3"/>
      </c>
      <c r="D58" s="16">
        <f t="shared" si="4"/>
      </c>
      <c r="E58" s="17">
        <f t="shared" si="5"/>
      </c>
      <c r="F58" s="25"/>
    </row>
    <row r="59" spans="1:6" ht="19.5" customHeight="1" hidden="1">
      <c r="A59" s="18"/>
      <c r="B59" s="19"/>
      <c r="C59" s="20">
        <f aca="true" t="shared" si="6" ref="C59:C68">IF(ISBLANK(B59),"",VLOOKUP(B59,AM_2029,2,FALSE))</f>
      </c>
      <c r="D59" s="20">
        <f aca="true" t="shared" si="7" ref="D59:D68">IF(ISBLANK(B59),"",VLOOKUP(B59,AM_2029,3,FALSE))</f>
      </c>
      <c r="E59" s="22">
        <f aca="true" t="shared" si="8" ref="E59:E68">IF(ISBLANK(B59),"",VLOOKUP(B59,AM_2029,4,FALSE))</f>
      </c>
      <c r="F59" s="26"/>
    </row>
    <row r="60" spans="1:6" ht="19.5" customHeight="1" hidden="1">
      <c r="A60" s="14"/>
      <c r="B60" s="15"/>
      <c r="C60" s="16">
        <f t="shared" si="6"/>
      </c>
      <c r="D60" s="16">
        <f t="shared" si="7"/>
      </c>
      <c r="E60" s="17">
        <f t="shared" si="8"/>
      </c>
      <c r="F60" s="25"/>
    </row>
    <row r="61" spans="1:6" ht="19.5" customHeight="1" hidden="1">
      <c r="A61" s="18"/>
      <c r="B61" s="19"/>
      <c r="C61" s="20">
        <f t="shared" si="6"/>
      </c>
      <c r="D61" s="20">
        <f t="shared" si="7"/>
      </c>
      <c r="E61" s="22">
        <f t="shared" si="8"/>
      </c>
      <c r="F61" s="26"/>
    </row>
    <row r="62" spans="1:6" ht="19.5" customHeight="1" hidden="1">
      <c r="A62" s="14"/>
      <c r="B62" s="15"/>
      <c r="C62" s="16">
        <f t="shared" si="6"/>
      </c>
      <c r="D62" s="16">
        <f t="shared" si="7"/>
      </c>
      <c r="E62" s="17">
        <f t="shared" si="8"/>
      </c>
      <c r="F62" s="25"/>
    </row>
    <row r="63" spans="1:6" ht="19.5" customHeight="1" hidden="1">
      <c r="A63" s="18"/>
      <c r="B63" s="19"/>
      <c r="C63" s="20">
        <f t="shared" si="6"/>
      </c>
      <c r="D63" s="20">
        <f t="shared" si="7"/>
      </c>
      <c r="E63" s="22">
        <f t="shared" si="8"/>
      </c>
      <c r="F63" s="26"/>
    </row>
    <row r="64" spans="1:6" ht="19.5" customHeight="1" hidden="1">
      <c r="A64" s="14"/>
      <c r="B64" s="15"/>
      <c r="C64" s="16">
        <f t="shared" si="6"/>
      </c>
      <c r="D64" s="16">
        <f t="shared" si="7"/>
      </c>
      <c r="E64" s="17">
        <f t="shared" si="8"/>
      </c>
      <c r="F64" s="25"/>
    </row>
    <row r="65" spans="1:6" ht="19.5" customHeight="1" hidden="1">
      <c r="A65" s="18"/>
      <c r="B65" s="19"/>
      <c r="C65" s="20">
        <f t="shared" si="6"/>
      </c>
      <c r="D65" s="20">
        <f t="shared" si="7"/>
      </c>
      <c r="E65" s="22">
        <f t="shared" si="8"/>
      </c>
      <c r="F65" s="26"/>
    </row>
    <row r="66" spans="1:6" ht="19.5" customHeight="1" hidden="1">
      <c r="A66" s="14"/>
      <c r="B66" s="15"/>
      <c r="C66" s="16">
        <f t="shared" si="6"/>
      </c>
      <c r="D66" s="16">
        <f t="shared" si="7"/>
      </c>
      <c r="E66" s="17">
        <f t="shared" si="8"/>
      </c>
      <c r="F66" s="25"/>
    </row>
    <row r="67" spans="1:6" ht="19.5" customHeight="1" hidden="1">
      <c r="A67" s="18"/>
      <c r="B67" s="19"/>
      <c r="C67" s="20">
        <f t="shared" si="6"/>
      </c>
      <c r="D67" s="20">
        <f t="shared" si="7"/>
      </c>
      <c r="E67" s="22">
        <f t="shared" si="8"/>
      </c>
      <c r="F67" s="26"/>
    </row>
    <row r="68" spans="1:6" ht="19.5" customHeight="1" hidden="1">
      <c r="A68" s="14"/>
      <c r="B68" s="15"/>
      <c r="C68" s="16">
        <f t="shared" si="6"/>
      </c>
      <c r="D68" s="16">
        <f t="shared" si="7"/>
      </c>
      <c r="E68" s="17">
        <f t="shared" si="8"/>
      </c>
      <c r="F68" s="25"/>
    </row>
  </sheetData>
  <sheetProtection/>
  <mergeCells count="4">
    <mergeCell ref="A3:C3"/>
    <mergeCell ref="D3:E3"/>
    <mergeCell ref="A5:C5"/>
    <mergeCell ref="B1:F1"/>
  </mergeCells>
  <conditionalFormatting sqref="A7:A68 C7:F68">
    <cfRule type="expression" priority="2" dxfId="2" stopIfTrue="1">
      <formula>OR($A7="NP",$A7="Exc")</formula>
    </cfRule>
    <cfRule type="expression" priority="3" dxfId="1" stopIfTrue="1">
      <formula>$E7=1</formula>
    </cfRule>
  </conditionalFormatting>
  <conditionalFormatting sqref="B7:B68">
    <cfRule type="expression" priority="1" dxfId="0" stopIfTrue="1">
      <formula>COUNTIF(B$7:B7,B7)&gt;1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horizontalDpi="300" verticalDpi="300" orientation="portrait" paperSize="9" scale="90" r:id="rId2"/>
  <headerFooter alignWithMargins="0">
    <oddFooter>&amp;L&amp;8&amp;F&amp;R&amp;8&amp;A - page &amp;P/&amp;N</oddFooter>
  </headerFooter>
  <rowBreaks count="2" manualBreakCount="2">
    <brk id="28" max="255" man="1"/>
    <brk id="68" max="255" man="1"/>
  </rowBreaks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89"/>
  <sheetViews>
    <sheetView zoomScalePageLayoutView="0" workbookViewId="0" topLeftCell="A4">
      <selection activeCell="G14" sqref="G14"/>
    </sheetView>
  </sheetViews>
  <sheetFormatPr defaultColWidth="11.421875" defaultRowHeight="12.75"/>
  <cols>
    <col min="1" max="2" width="5.7109375" style="0" customWidth="1"/>
    <col min="3" max="3" width="35.7109375" style="0" customWidth="1"/>
    <col min="4" max="4" width="25.7109375" style="0" customWidth="1"/>
    <col min="5" max="6" width="10.7109375" style="0" customWidth="1"/>
  </cols>
  <sheetData>
    <row r="1" spans="1:6" ht="49.5" customHeight="1">
      <c r="A1" s="1"/>
      <c r="B1" s="100" t="s">
        <v>97</v>
      </c>
      <c r="C1" s="100"/>
      <c r="D1" s="100"/>
      <c r="E1" s="100"/>
      <c r="F1" s="101"/>
    </row>
    <row r="2" ht="15" customHeight="1"/>
    <row r="3" spans="1:6" ht="30" customHeight="1">
      <c r="A3" s="102" t="s">
        <v>96</v>
      </c>
      <c r="B3" s="103"/>
      <c r="C3" s="103"/>
      <c r="D3" s="106">
        <v>41427</v>
      </c>
      <c r="E3" s="106"/>
      <c r="F3" s="2"/>
    </row>
    <row r="4" ht="15" customHeight="1">
      <c r="F4" s="27" t="s">
        <v>19</v>
      </c>
    </row>
    <row r="5" spans="1:6" ht="24.75" customHeight="1">
      <c r="A5" s="96" t="s">
        <v>9</v>
      </c>
      <c r="B5" s="97"/>
      <c r="C5" s="97"/>
      <c r="D5" s="4" t="s">
        <v>6</v>
      </c>
      <c r="E5" s="5">
        <v>29</v>
      </c>
      <c r="F5" s="3" t="s">
        <v>282</v>
      </c>
    </row>
    <row r="6" spans="1:6" ht="16.5" customHeight="1" thickBot="1">
      <c r="A6" s="6" t="s">
        <v>0</v>
      </c>
      <c r="B6" s="7" t="s">
        <v>3</v>
      </c>
      <c r="C6" s="8" t="s">
        <v>4</v>
      </c>
      <c r="D6" s="8" t="s">
        <v>1</v>
      </c>
      <c r="E6" s="7" t="s">
        <v>2</v>
      </c>
      <c r="F6" s="9" t="s">
        <v>7</v>
      </c>
    </row>
    <row r="7" spans="1:6" ht="19.5" customHeight="1">
      <c r="A7" s="10">
        <v>1</v>
      </c>
      <c r="B7" s="11">
        <v>95</v>
      </c>
      <c r="C7" s="12" t="str">
        <f aca="true" t="shared" si="0" ref="C7:C31">IF(ISBLANK(B7),"",VLOOKUP(B7,AM_3039,2,FALSE))</f>
        <v>LIBERTO Thomas</v>
      </c>
      <c r="D7" s="12" t="str">
        <f aca="true" t="shared" si="1" ref="D7:D31">IF(ISBLANK(B7),"",VLOOKUP(B7,AM_3039,3,FALSE))</f>
        <v>Cyclo Team 69</v>
      </c>
      <c r="E7" s="13">
        <f aca="true" t="shared" si="2" ref="E7:E31">IF(ISBLANK(B7),"",VLOOKUP(B7,AM_3039,4,FALSE))</f>
        <v>69</v>
      </c>
      <c r="F7" s="24"/>
    </row>
    <row r="8" spans="1:6" ht="19.5" customHeight="1">
      <c r="A8" s="14">
        <v>2</v>
      </c>
      <c r="B8" s="15">
        <v>91</v>
      </c>
      <c r="C8" s="16" t="str">
        <f t="shared" si="0"/>
        <v>GIRAUD Jérome</v>
      </c>
      <c r="D8" s="16" t="str">
        <f t="shared" si="1"/>
        <v>V.C. Froges Villard-Bonnot</v>
      </c>
      <c r="E8" s="17">
        <f t="shared" si="2"/>
        <v>38</v>
      </c>
      <c r="F8" s="25"/>
    </row>
    <row r="9" spans="1:6" ht="19.5" customHeight="1">
      <c r="A9" s="18">
        <v>3</v>
      </c>
      <c r="B9" s="19">
        <v>74</v>
      </c>
      <c r="C9" s="20" t="str">
        <f t="shared" si="0"/>
        <v>BEGON Tony</v>
      </c>
      <c r="D9" s="21" t="str">
        <f t="shared" si="1"/>
        <v>R.S Meximieux</v>
      </c>
      <c r="E9" s="23">
        <f t="shared" si="2"/>
        <v>1</v>
      </c>
      <c r="F9" s="26"/>
    </row>
    <row r="10" spans="1:6" ht="19.5" customHeight="1">
      <c r="A10" s="14">
        <v>4</v>
      </c>
      <c r="B10" s="15">
        <v>78</v>
      </c>
      <c r="C10" s="16" t="str">
        <f t="shared" si="0"/>
        <v>LEBAS Frédéric</v>
      </c>
      <c r="D10" s="16" t="str">
        <f t="shared" si="1"/>
        <v>St Denis Cyclisme</v>
      </c>
      <c r="E10" s="17">
        <f t="shared" si="2"/>
        <v>1</v>
      </c>
      <c r="F10" s="25"/>
    </row>
    <row r="11" spans="1:6" ht="19.5" customHeight="1">
      <c r="A11" s="18">
        <v>5</v>
      </c>
      <c r="B11" s="19">
        <v>72</v>
      </c>
      <c r="C11" s="20" t="str">
        <f t="shared" si="0"/>
        <v>CHARLEVOIX Baptiste</v>
      </c>
      <c r="D11" s="20" t="str">
        <f t="shared" si="1"/>
        <v>C.C Lagnieu</v>
      </c>
      <c r="E11" s="22">
        <f t="shared" si="2"/>
        <v>1</v>
      </c>
      <c r="F11" s="26"/>
    </row>
    <row r="12" spans="1:6" ht="19.5" customHeight="1">
      <c r="A12" s="14">
        <v>6</v>
      </c>
      <c r="B12" s="15">
        <v>82</v>
      </c>
      <c r="C12" s="16" t="str">
        <f t="shared" si="0"/>
        <v>FEYEUX Sylvain</v>
      </c>
      <c r="D12" s="16" t="str">
        <f t="shared" si="1"/>
        <v>C.C Chatillon</v>
      </c>
      <c r="E12" s="17">
        <f t="shared" si="2"/>
        <v>1</v>
      </c>
      <c r="F12" s="25"/>
    </row>
    <row r="13" spans="1:6" ht="19.5" customHeight="1">
      <c r="A13" s="18">
        <v>7</v>
      </c>
      <c r="B13" s="19">
        <v>92</v>
      </c>
      <c r="C13" s="20" t="str">
        <f t="shared" si="0"/>
        <v>JOUFFROY Stéphane</v>
      </c>
      <c r="D13" s="20" t="str">
        <f t="shared" si="1"/>
        <v>V.C Bourgoin Jallieu</v>
      </c>
      <c r="E13" s="22">
        <f t="shared" si="2"/>
        <v>38</v>
      </c>
      <c r="F13" s="26"/>
    </row>
    <row r="14" spans="1:7" ht="19.5" customHeight="1">
      <c r="A14" s="14">
        <v>8</v>
      </c>
      <c r="B14" s="15">
        <v>87</v>
      </c>
      <c r="C14" s="16" t="str">
        <f t="shared" si="0"/>
        <v>CHABERT Régis</v>
      </c>
      <c r="D14" s="16" t="str">
        <f t="shared" si="1"/>
        <v>C.S Couxois</v>
      </c>
      <c r="E14" s="17">
        <v>7</v>
      </c>
      <c r="F14" s="25"/>
      <c r="G14" s="107"/>
    </row>
    <row r="15" spans="1:6" ht="19.5" customHeight="1">
      <c r="A15" s="18">
        <v>9</v>
      </c>
      <c r="B15" s="19">
        <v>73</v>
      </c>
      <c r="C15" s="20" t="str">
        <f t="shared" si="0"/>
        <v>SAUPHANOR Cédric</v>
      </c>
      <c r="D15" s="20" t="str">
        <f t="shared" si="1"/>
        <v>C.C Lagnieu</v>
      </c>
      <c r="E15" s="22">
        <f t="shared" si="2"/>
        <v>1</v>
      </c>
      <c r="F15" s="26"/>
    </row>
    <row r="16" spans="1:6" ht="19.5" customHeight="1">
      <c r="A16" s="14">
        <v>10</v>
      </c>
      <c r="B16" s="15">
        <v>75</v>
      </c>
      <c r="C16" s="16" t="str">
        <f t="shared" si="0"/>
        <v>DELEERSNYDER Arnaud</v>
      </c>
      <c r="D16" s="16" t="str">
        <f t="shared" si="1"/>
        <v>St Denis Cyclisme</v>
      </c>
      <c r="E16" s="17">
        <f t="shared" si="2"/>
        <v>1</v>
      </c>
      <c r="F16" s="25"/>
    </row>
    <row r="17" spans="1:6" ht="19.5" customHeight="1">
      <c r="A17" s="18">
        <v>11</v>
      </c>
      <c r="B17" s="19">
        <v>97</v>
      </c>
      <c r="C17" s="20" t="str">
        <f t="shared" si="0"/>
        <v>ARTHAUD Sébastien</v>
      </c>
      <c r="D17" s="20" t="str">
        <f t="shared" si="1"/>
        <v>S.C Manissieux</v>
      </c>
      <c r="E17" s="22">
        <f t="shared" si="2"/>
        <v>69</v>
      </c>
      <c r="F17" s="26"/>
    </row>
    <row r="18" spans="1:6" ht="19.5" customHeight="1">
      <c r="A18" s="14">
        <v>12</v>
      </c>
      <c r="B18" s="15">
        <v>89</v>
      </c>
      <c r="C18" s="16" t="str">
        <f t="shared" si="0"/>
        <v>DEKAEZMAKER Romain</v>
      </c>
      <c r="D18" s="16" t="str">
        <f t="shared" si="1"/>
        <v>U.C Rives</v>
      </c>
      <c r="E18" s="17">
        <f t="shared" si="2"/>
        <v>38</v>
      </c>
      <c r="F18" s="25"/>
    </row>
    <row r="19" spans="1:6" ht="19.5" customHeight="1">
      <c r="A19" s="18">
        <v>13</v>
      </c>
      <c r="B19" s="19">
        <v>96</v>
      </c>
      <c r="C19" s="20" t="str">
        <f t="shared" si="0"/>
        <v>YVES Pierre</v>
      </c>
      <c r="D19" s="20" t="str">
        <f t="shared" si="1"/>
        <v>V.C Limas</v>
      </c>
      <c r="E19" s="22">
        <f t="shared" si="2"/>
        <v>69</v>
      </c>
      <c r="F19" s="26"/>
    </row>
    <row r="20" spans="1:6" ht="19.5" customHeight="1">
      <c r="A20" s="14">
        <v>14</v>
      </c>
      <c r="B20" s="15">
        <v>80</v>
      </c>
      <c r="C20" s="16" t="str">
        <f t="shared" si="0"/>
        <v>RAMO? David</v>
      </c>
      <c r="D20" s="16" t="str">
        <f t="shared" si="1"/>
        <v>R.S Meximieux</v>
      </c>
      <c r="E20" s="17">
        <f t="shared" si="2"/>
        <v>1</v>
      </c>
      <c r="F20" s="25"/>
    </row>
    <row r="21" spans="1:6" ht="19.5" customHeight="1">
      <c r="A21" s="18">
        <v>15</v>
      </c>
      <c r="B21" s="19">
        <v>99</v>
      </c>
      <c r="C21" s="20" t="str">
        <f t="shared" si="0"/>
        <v>DOLE Grégory</v>
      </c>
      <c r="D21" s="20" t="str">
        <f t="shared" si="1"/>
        <v>C.C Pringy</v>
      </c>
      <c r="E21" s="22">
        <f t="shared" si="2"/>
        <v>74</v>
      </c>
      <c r="F21" s="26"/>
    </row>
    <row r="22" spans="1:6" ht="19.5" customHeight="1">
      <c r="A22" s="14">
        <v>16</v>
      </c>
      <c r="B22" s="15">
        <v>88</v>
      </c>
      <c r="C22" s="16" t="str">
        <f t="shared" si="0"/>
        <v>CHATELAIS Georges</v>
      </c>
      <c r="D22" s="16" t="str">
        <f t="shared" si="1"/>
        <v>S.C Les Abrets</v>
      </c>
      <c r="E22" s="17">
        <f t="shared" si="2"/>
        <v>38</v>
      </c>
      <c r="F22" s="25"/>
    </row>
    <row r="23" spans="1:6" ht="19.5" customHeight="1">
      <c r="A23" s="18">
        <v>17</v>
      </c>
      <c r="B23" s="19"/>
      <c r="C23" s="20">
        <f t="shared" si="0"/>
      </c>
      <c r="D23" s="20">
        <f t="shared" si="1"/>
      </c>
      <c r="E23" s="22">
        <f t="shared" si="2"/>
      </c>
      <c r="F23" s="26"/>
    </row>
    <row r="24" spans="1:6" ht="19.5" customHeight="1">
      <c r="A24" s="14">
        <v>18</v>
      </c>
      <c r="B24" s="15"/>
      <c r="C24" s="16">
        <f t="shared" si="0"/>
      </c>
      <c r="D24" s="16">
        <f t="shared" si="1"/>
      </c>
      <c r="E24" s="17">
        <f t="shared" si="2"/>
      </c>
      <c r="F24" s="25"/>
    </row>
    <row r="25" spans="1:6" ht="19.5" customHeight="1">
      <c r="A25" s="18">
        <v>19</v>
      </c>
      <c r="B25" s="19"/>
      <c r="C25" s="20">
        <f t="shared" si="0"/>
      </c>
      <c r="D25" s="20">
        <f t="shared" si="1"/>
      </c>
      <c r="E25" s="22">
        <f t="shared" si="2"/>
      </c>
      <c r="F25" s="26"/>
    </row>
    <row r="26" spans="1:6" ht="19.5" customHeight="1">
      <c r="A26" s="14">
        <v>20</v>
      </c>
      <c r="B26" s="15"/>
      <c r="C26" s="16">
        <f t="shared" si="0"/>
      </c>
      <c r="D26" s="16">
        <f t="shared" si="1"/>
      </c>
      <c r="E26" s="17">
        <f t="shared" si="2"/>
      </c>
      <c r="F26" s="25"/>
    </row>
    <row r="27" spans="1:6" ht="19.5" customHeight="1">
      <c r="A27" s="18">
        <v>21</v>
      </c>
      <c r="B27" s="19"/>
      <c r="C27" s="20">
        <f t="shared" si="0"/>
      </c>
      <c r="D27" s="20">
        <f t="shared" si="1"/>
      </c>
      <c r="E27" s="22">
        <f t="shared" si="2"/>
      </c>
      <c r="F27" s="26"/>
    </row>
    <row r="28" spans="1:6" ht="19.5" customHeight="1">
      <c r="A28" s="14">
        <v>22</v>
      </c>
      <c r="B28" s="15"/>
      <c r="C28" s="16">
        <f t="shared" si="0"/>
      </c>
      <c r="D28" s="16">
        <f t="shared" si="1"/>
      </c>
      <c r="E28" s="17">
        <f t="shared" si="2"/>
      </c>
      <c r="F28" s="25"/>
    </row>
    <row r="29" spans="1:6" ht="19.5" customHeight="1">
      <c r="A29" s="18">
        <v>23</v>
      </c>
      <c r="B29" s="19"/>
      <c r="C29" s="20">
        <f t="shared" si="0"/>
      </c>
      <c r="D29" s="20">
        <f t="shared" si="1"/>
      </c>
      <c r="E29" s="22">
        <f t="shared" si="2"/>
      </c>
      <c r="F29" s="26"/>
    </row>
    <row r="30" spans="1:6" ht="19.5" customHeight="1">
      <c r="A30" s="14">
        <v>24</v>
      </c>
      <c r="B30" s="15"/>
      <c r="C30" s="16">
        <f t="shared" si="0"/>
      </c>
      <c r="D30" s="16">
        <f t="shared" si="1"/>
      </c>
      <c r="E30" s="17">
        <f t="shared" si="2"/>
      </c>
      <c r="F30" s="25"/>
    </row>
    <row r="31" spans="1:6" ht="19.5" customHeight="1">
      <c r="A31" s="18">
        <v>25</v>
      </c>
      <c r="B31" s="19"/>
      <c r="C31" s="20">
        <f t="shared" si="0"/>
      </c>
      <c r="D31" s="20">
        <f t="shared" si="1"/>
      </c>
      <c r="E31" s="22">
        <f t="shared" si="2"/>
      </c>
      <c r="F31" s="26"/>
    </row>
    <row r="32" spans="1:6" ht="19.5" customHeight="1">
      <c r="A32" s="14">
        <v>26</v>
      </c>
      <c r="B32" s="15"/>
      <c r="C32" s="16">
        <f aca="true" t="shared" si="3" ref="C32:C86">IF(ISBLANK(B32),"",VLOOKUP(B32,AM_3039,2,FALSE))</f>
      </c>
      <c r="D32" s="16">
        <f aca="true" t="shared" si="4" ref="D32:D86">IF(ISBLANK(B32),"",VLOOKUP(B32,AM_3039,3,FALSE))</f>
      </c>
      <c r="E32" s="17">
        <f aca="true" t="shared" si="5" ref="E32:E86">IF(ISBLANK(B32),"",VLOOKUP(B32,AM_3039,4,FALSE))</f>
      </c>
      <c r="F32" s="25"/>
    </row>
    <row r="33" spans="1:6" ht="19.5" customHeight="1">
      <c r="A33" s="18">
        <v>27</v>
      </c>
      <c r="B33" s="19"/>
      <c r="C33" s="20">
        <f t="shared" si="3"/>
      </c>
      <c r="D33" s="20">
        <f t="shared" si="4"/>
      </c>
      <c r="E33" s="22">
        <f t="shared" si="5"/>
      </c>
      <c r="F33" s="26"/>
    </row>
    <row r="34" spans="1:6" ht="19.5" customHeight="1">
      <c r="A34" s="14">
        <v>28</v>
      </c>
      <c r="B34" s="15"/>
      <c r="C34" s="16">
        <f t="shared" si="3"/>
      </c>
      <c r="D34" s="16">
        <f t="shared" si="4"/>
      </c>
      <c r="E34" s="17">
        <f t="shared" si="5"/>
      </c>
      <c r="F34" s="25"/>
    </row>
    <row r="35" spans="1:6" ht="19.5" customHeight="1">
      <c r="A35" s="18">
        <v>29</v>
      </c>
      <c r="B35" s="19"/>
      <c r="C35" s="20">
        <f t="shared" si="3"/>
      </c>
      <c r="D35" s="20">
        <f t="shared" si="4"/>
      </c>
      <c r="E35" s="22">
        <f t="shared" si="5"/>
      </c>
      <c r="F35" s="26"/>
    </row>
    <row r="36" spans="1:6" ht="19.5" customHeight="1">
      <c r="A36" s="14"/>
      <c r="B36" s="15"/>
      <c r="C36" s="16">
        <f t="shared" si="3"/>
      </c>
      <c r="D36" s="16">
        <f t="shared" si="4"/>
      </c>
      <c r="E36" s="17">
        <f t="shared" si="5"/>
      </c>
      <c r="F36" s="25"/>
    </row>
    <row r="37" spans="1:6" ht="19.5" customHeight="1" hidden="1">
      <c r="A37" s="18"/>
      <c r="B37" s="19"/>
      <c r="C37" s="20">
        <f t="shared" si="3"/>
      </c>
      <c r="D37" s="20">
        <f t="shared" si="4"/>
      </c>
      <c r="E37" s="22">
        <f t="shared" si="5"/>
      </c>
      <c r="F37" s="26"/>
    </row>
    <row r="38" spans="1:6" ht="19.5" customHeight="1" hidden="1">
      <c r="A38" s="18"/>
      <c r="B38" s="19"/>
      <c r="C38" s="20">
        <f t="shared" si="3"/>
      </c>
      <c r="D38" s="20">
        <f t="shared" si="4"/>
      </c>
      <c r="E38" s="22">
        <f t="shared" si="5"/>
      </c>
      <c r="F38" s="26"/>
    </row>
    <row r="39" spans="1:6" ht="19.5" customHeight="1" hidden="1">
      <c r="A39" s="18"/>
      <c r="B39" s="19"/>
      <c r="C39" s="20">
        <f t="shared" si="3"/>
      </c>
      <c r="D39" s="20">
        <f t="shared" si="4"/>
      </c>
      <c r="E39" s="22">
        <f t="shared" si="5"/>
      </c>
      <c r="F39" s="26"/>
    </row>
    <row r="40" spans="1:6" ht="19.5" customHeight="1" hidden="1">
      <c r="A40" s="18"/>
      <c r="B40" s="19"/>
      <c r="C40" s="20">
        <f t="shared" si="3"/>
      </c>
      <c r="D40" s="20">
        <f t="shared" si="4"/>
      </c>
      <c r="E40" s="22">
        <f t="shared" si="5"/>
      </c>
      <c r="F40" s="26"/>
    </row>
    <row r="41" spans="1:6" ht="19.5" customHeight="1" hidden="1">
      <c r="A41" s="18"/>
      <c r="B41" s="19"/>
      <c r="C41" s="20">
        <f t="shared" si="3"/>
      </c>
      <c r="D41" s="20">
        <f t="shared" si="4"/>
      </c>
      <c r="E41" s="22">
        <f t="shared" si="5"/>
      </c>
      <c r="F41" s="26"/>
    </row>
    <row r="42" spans="1:6" ht="19.5" customHeight="1" hidden="1">
      <c r="A42" s="18"/>
      <c r="B42" s="19"/>
      <c r="C42" s="20">
        <f t="shared" si="3"/>
      </c>
      <c r="D42" s="20">
        <f t="shared" si="4"/>
      </c>
      <c r="E42" s="22">
        <f t="shared" si="5"/>
      </c>
      <c r="F42" s="26"/>
    </row>
    <row r="43" spans="1:6" ht="19.5" customHeight="1" hidden="1">
      <c r="A43" s="18"/>
      <c r="B43" s="19"/>
      <c r="C43" s="20">
        <f t="shared" si="3"/>
      </c>
      <c r="D43" s="20">
        <f t="shared" si="4"/>
      </c>
      <c r="E43" s="22">
        <f t="shared" si="5"/>
      </c>
      <c r="F43" s="26"/>
    </row>
    <row r="44" spans="1:6" ht="19.5" customHeight="1" hidden="1">
      <c r="A44" s="18"/>
      <c r="B44" s="19"/>
      <c r="C44" s="20">
        <f t="shared" si="3"/>
      </c>
      <c r="D44" s="20">
        <f t="shared" si="4"/>
      </c>
      <c r="E44" s="22">
        <f t="shared" si="5"/>
      </c>
      <c r="F44" s="26"/>
    </row>
    <row r="45" spans="1:6" ht="19.5" customHeight="1" hidden="1">
      <c r="A45" s="18"/>
      <c r="B45" s="19"/>
      <c r="C45" s="20">
        <f t="shared" si="3"/>
      </c>
      <c r="D45" s="20">
        <f t="shared" si="4"/>
      </c>
      <c r="E45" s="22">
        <f t="shared" si="5"/>
      </c>
      <c r="F45" s="26"/>
    </row>
    <row r="46" spans="1:6" ht="19.5" customHeight="1" hidden="1">
      <c r="A46" s="18"/>
      <c r="B46" s="19"/>
      <c r="C46" s="20">
        <f t="shared" si="3"/>
      </c>
      <c r="D46" s="20">
        <f t="shared" si="4"/>
      </c>
      <c r="E46" s="22">
        <f t="shared" si="5"/>
      </c>
      <c r="F46" s="26"/>
    </row>
    <row r="47" spans="1:6" ht="19.5" customHeight="1" hidden="1">
      <c r="A47" s="18"/>
      <c r="B47" s="19"/>
      <c r="C47" s="20">
        <f t="shared" si="3"/>
      </c>
      <c r="D47" s="20">
        <f t="shared" si="4"/>
      </c>
      <c r="E47" s="22">
        <f t="shared" si="5"/>
      </c>
      <c r="F47" s="26"/>
    </row>
    <row r="48" spans="1:6" ht="19.5" customHeight="1" hidden="1">
      <c r="A48" s="18"/>
      <c r="B48" s="19"/>
      <c r="C48" s="20">
        <f t="shared" si="3"/>
      </c>
      <c r="D48" s="20">
        <f t="shared" si="4"/>
      </c>
      <c r="E48" s="22">
        <f t="shared" si="5"/>
      </c>
      <c r="F48" s="26"/>
    </row>
    <row r="49" spans="1:6" ht="19.5" customHeight="1" hidden="1">
      <c r="A49" s="18"/>
      <c r="B49" s="19"/>
      <c r="C49" s="20">
        <f t="shared" si="3"/>
      </c>
      <c r="D49" s="20">
        <f t="shared" si="4"/>
      </c>
      <c r="E49" s="22">
        <f t="shared" si="5"/>
      </c>
      <c r="F49" s="26"/>
    </row>
    <row r="50" spans="1:6" ht="19.5" customHeight="1" hidden="1">
      <c r="A50" s="18"/>
      <c r="B50" s="19"/>
      <c r="C50" s="20">
        <f t="shared" si="3"/>
      </c>
      <c r="D50" s="20">
        <f t="shared" si="4"/>
      </c>
      <c r="E50" s="22">
        <f t="shared" si="5"/>
      </c>
      <c r="F50" s="26"/>
    </row>
    <row r="51" spans="1:6" ht="19.5" customHeight="1" hidden="1">
      <c r="A51" s="18"/>
      <c r="B51" s="19"/>
      <c r="C51" s="20">
        <f t="shared" si="3"/>
      </c>
      <c r="D51" s="20">
        <f t="shared" si="4"/>
      </c>
      <c r="E51" s="22">
        <f t="shared" si="5"/>
      </c>
      <c r="F51" s="26"/>
    </row>
    <row r="52" spans="1:6" ht="19.5" customHeight="1" hidden="1">
      <c r="A52" s="18"/>
      <c r="B52" s="19"/>
      <c r="C52" s="20">
        <f t="shared" si="3"/>
      </c>
      <c r="D52" s="20">
        <f t="shared" si="4"/>
      </c>
      <c r="E52" s="22">
        <f t="shared" si="5"/>
      </c>
      <c r="F52" s="26"/>
    </row>
    <row r="53" spans="1:6" ht="19.5" customHeight="1" hidden="1">
      <c r="A53" s="18"/>
      <c r="B53" s="19"/>
      <c r="C53" s="20">
        <f t="shared" si="3"/>
      </c>
      <c r="D53" s="20">
        <f t="shared" si="4"/>
      </c>
      <c r="E53" s="22">
        <f t="shared" si="5"/>
      </c>
      <c r="F53" s="26"/>
    </row>
    <row r="54" spans="1:6" ht="19.5" customHeight="1" hidden="1">
      <c r="A54" s="18"/>
      <c r="B54" s="19"/>
      <c r="C54" s="20">
        <f t="shared" si="3"/>
      </c>
      <c r="D54" s="20">
        <f t="shared" si="4"/>
      </c>
      <c r="E54" s="22">
        <f t="shared" si="5"/>
      </c>
      <c r="F54" s="26"/>
    </row>
    <row r="55" spans="1:6" ht="19.5" customHeight="1" hidden="1">
      <c r="A55" s="18"/>
      <c r="B55" s="19"/>
      <c r="C55" s="20">
        <f t="shared" si="3"/>
      </c>
      <c r="D55" s="20">
        <f t="shared" si="4"/>
      </c>
      <c r="E55" s="22">
        <f t="shared" si="5"/>
      </c>
      <c r="F55" s="26"/>
    </row>
    <row r="56" spans="1:6" ht="19.5" customHeight="1" hidden="1">
      <c r="A56" s="18"/>
      <c r="B56" s="19"/>
      <c r="C56" s="20">
        <f t="shared" si="3"/>
      </c>
      <c r="D56" s="20">
        <f t="shared" si="4"/>
      </c>
      <c r="E56" s="22">
        <f t="shared" si="5"/>
      </c>
      <c r="F56" s="26"/>
    </row>
    <row r="57" spans="1:6" ht="19.5" customHeight="1" hidden="1">
      <c r="A57" s="18"/>
      <c r="B57" s="19"/>
      <c r="C57" s="20">
        <f t="shared" si="3"/>
      </c>
      <c r="D57" s="20">
        <f t="shared" si="4"/>
      </c>
      <c r="E57" s="22">
        <f t="shared" si="5"/>
      </c>
      <c r="F57" s="26"/>
    </row>
    <row r="58" spans="1:6" ht="19.5" customHeight="1" hidden="1">
      <c r="A58" s="18"/>
      <c r="B58" s="19"/>
      <c r="C58" s="20">
        <f t="shared" si="3"/>
      </c>
      <c r="D58" s="20">
        <f t="shared" si="4"/>
      </c>
      <c r="E58" s="22">
        <f t="shared" si="5"/>
      </c>
      <c r="F58" s="26"/>
    </row>
    <row r="59" spans="1:6" ht="19.5" customHeight="1" hidden="1">
      <c r="A59" s="18"/>
      <c r="B59" s="19"/>
      <c r="C59" s="20">
        <f t="shared" si="3"/>
      </c>
      <c r="D59" s="20">
        <f t="shared" si="4"/>
      </c>
      <c r="E59" s="22">
        <f t="shared" si="5"/>
      </c>
      <c r="F59" s="26"/>
    </row>
    <row r="60" spans="1:6" ht="19.5" customHeight="1" hidden="1">
      <c r="A60" s="18"/>
      <c r="B60" s="19"/>
      <c r="C60" s="20">
        <f t="shared" si="3"/>
      </c>
      <c r="D60" s="20">
        <f t="shared" si="4"/>
      </c>
      <c r="E60" s="22">
        <f t="shared" si="5"/>
      </c>
      <c r="F60" s="26"/>
    </row>
    <row r="61" spans="1:6" ht="19.5" customHeight="1" hidden="1">
      <c r="A61" s="18"/>
      <c r="B61" s="19"/>
      <c r="C61" s="20">
        <f t="shared" si="3"/>
      </c>
      <c r="D61" s="20">
        <f t="shared" si="4"/>
      </c>
      <c r="E61" s="22">
        <f t="shared" si="5"/>
      </c>
      <c r="F61" s="26"/>
    </row>
    <row r="62" spans="1:6" ht="19.5" customHeight="1" hidden="1">
      <c r="A62" s="18"/>
      <c r="B62" s="19"/>
      <c r="C62" s="20">
        <f t="shared" si="3"/>
      </c>
      <c r="D62" s="20">
        <f t="shared" si="4"/>
      </c>
      <c r="E62" s="22">
        <f t="shared" si="5"/>
      </c>
      <c r="F62" s="26"/>
    </row>
    <row r="63" spans="1:6" ht="19.5" customHeight="1" hidden="1">
      <c r="A63" s="18"/>
      <c r="B63" s="19"/>
      <c r="C63" s="20">
        <f t="shared" si="3"/>
      </c>
      <c r="D63" s="20">
        <f t="shared" si="4"/>
      </c>
      <c r="E63" s="22">
        <f t="shared" si="5"/>
      </c>
      <c r="F63" s="26"/>
    </row>
    <row r="64" spans="1:6" ht="19.5" customHeight="1" hidden="1">
      <c r="A64" s="18"/>
      <c r="B64" s="19"/>
      <c r="C64" s="20">
        <f t="shared" si="3"/>
      </c>
      <c r="D64" s="20">
        <f t="shared" si="4"/>
      </c>
      <c r="E64" s="22">
        <f t="shared" si="5"/>
      </c>
      <c r="F64" s="26"/>
    </row>
    <row r="65" spans="1:6" ht="19.5" customHeight="1" hidden="1">
      <c r="A65" s="18"/>
      <c r="B65" s="19"/>
      <c r="C65" s="20">
        <f t="shared" si="3"/>
      </c>
      <c r="D65" s="20">
        <f t="shared" si="4"/>
      </c>
      <c r="E65" s="22">
        <f t="shared" si="5"/>
      </c>
      <c r="F65" s="26"/>
    </row>
    <row r="66" spans="1:6" ht="19.5" customHeight="1" hidden="1">
      <c r="A66" s="18"/>
      <c r="B66" s="19"/>
      <c r="C66" s="20">
        <f t="shared" si="3"/>
      </c>
      <c r="D66" s="20">
        <f t="shared" si="4"/>
      </c>
      <c r="E66" s="22">
        <f t="shared" si="5"/>
      </c>
      <c r="F66" s="26"/>
    </row>
    <row r="67" spans="1:6" ht="19.5" customHeight="1" hidden="1">
      <c r="A67" s="18"/>
      <c r="B67" s="19"/>
      <c r="C67" s="20">
        <f t="shared" si="3"/>
      </c>
      <c r="D67" s="20">
        <f t="shared" si="4"/>
      </c>
      <c r="E67" s="22">
        <f t="shared" si="5"/>
      </c>
      <c r="F67" s="26"/>
    </row>
    <row r="68" spans="1:6" ht="19.5" customHeight="1" hidden="1">
      <c r="A68" s="18"/>
      <c r="B68" s="19"/>
      <c r="C68" s="20">
        <f t="shared" si="3"/>
      </c>
      <c r="D68" s="20">
        <f t="shared" si="4"/>
      </c>
      <c r="E68" s="22">
        <f t="shared" si="5"/>
      </c>
      <c r="F68" s="26"/>
    </row>
    <row r="69" spans="1:6" ht="19.5" customHeight="1" hidden="1">
      <c r="A69" s="18"/>
      <c r="B69" s="19"/>
      <c r="C69" s="20">
        <f t="shared" si="3"/>
      </c>
      <c r="D69" s="20">
        <f t="shared" si="4"/>
      </c>
      <c r="E69" s="22">
        <f t="shared" si="5"/>
      </c>
      <c r="F69" s="26"/>
    </row>
    <row r="70" spans="1:6" ht="19.5" customHeight="1" hidden="1">
      <c r="A70" s="18"/>
      <c r="B70" s="19"/>
      <c r="C70" s="20">
        <f t="shared" si="3"/>
      </c>
      <c r="D70" s="20">
        <f t="shared" si="4"/>
      </c>
      <c r="E70" s="22">
        <f t="shared" si="5"/>
      </c>
      <c r="F70" s="26"/>
    </row>
    <row r="71" spans="1:6" ht="19.5" customHeight="1" hidden="1">
      <c r="A71" s="18"/>
      <c r="B71" s="19"/>
      <c r="C71" s="20">
        <f t="shared" si="3"/>
      </c>
      <c r="D71" s="20">
        <f t="shared" si="4"/>
      </c>
      <c r="E71" s="22">
        <f t="shared" si="5"/>
      </c>
      <c r="F71" s="26"/>
    </row>
    <row r="72" spans="1:6" ht="19.5" customHeight="1" hidden="1">
      <c r="A72" s="18"/>
      <c r="B72" s="19"/>
      <c r="C72" s="20">
        <f t="shared" si="3"/>
      </c>
      <c r="D72" s="20">
        <f t="shared" si="4"/>
      </c>
      <c r="E72" s="22">
        <f t="shared" si="5"/>
      </c>
      <c r="F72" s="26"/>
    </row>
    <row r="73" spans="1:6" ht="19.5" customHeight="1" hidden="1">
      <c r="A73" s="18"/>
      <c r="B73" s="19"/>
      <c r="C73" s="20">
        <f t="shared" si="3"/>
      </c>
      <c r="D73" s="20">
        <f t="shared" si="4"/>
      </c>
      <c r="E73" s="22">
        <f t="shared" si="5"/>
      </c>
      <c r="F73" s="26"/>
    </row>
    <row r="74" spans="1:6" ht="19.5" customHeight="1" hidden="1">
      <c r="A74" s="18"/>
      <c r="B74" s="19"/>
      <c r="C74" s="20">
        <f t="shared" si="3"/>
      </c>
      <c r="D74" s="20">
        <f t="shared" si="4"/>
      </c>
      <c r="E74" s="22">
        <f t="shared" si="5"/>
      </c>
      <c r="F74" s="26"/>
    </row>
    <row r="75" spans="1:6" ht="19.5" customHeight="1" hidden="1">
      <c r="A75" s="18"/>
      <c r="B75" s="19"/>
      <c r="C75" s="20">
        <f t="shared" si="3"/>
      </c>
      <c r="D75" s="20">
        <f t="shared" si="4"/>
      </c>
      <c r="E75" s="22">
        <f t="shared" si="5"/>
      </c>
      <c r="F75" s="26"/>
    </row>
    <row r="76" spans="1:6" ht="19.5" customHeight="1" hidden="1">
      <c r="A76" s="18"/>
      <c r="B76" s="19"/>
      <c r="C76" s="20">
        <f t="shared" si="3"/>
      </c>
      <c r="D76" s="20">
        <f t="shared" si="4"/>
      </c>
      <c r="E76" s="22">
        <f t="shared" si="5"/>
      </c>
      <c r="F76" s="26"/>
    </row>
    <row r="77" spans="1:6" ht="19.5" customHeight="1" hidden="1">
      <c r="A77" s="18"/>
      <c r="B77" s="19"/>
      <c r="C77" s="20">
        <f t="shared" si="3"/>
      </c>
      <c r="D77" s="20">
        <f t="shared" si="4"/>
      </c>
      <c r="E77" s="22">
        <f t="shared" si="5"/>
      </c>
      <c r="F77" s="26"/>
    </row>
    <row r="78" spans="1:6" ht="19.5" customHeight="1" hidden="1">
      <c r="A78" s="18"/>
      <c r="B78" s="19"/>
      <c r="C78" s="20">
        <f t="shared" si="3"/>
      </c>
      <c r="D78" s="20">
        <f t="shared" si="4"/>
      </c>
      <c r="E78" s="22">
        <f t="shared" si="5"/>
      </c>
      <c r="F78" s="26"/>
    </row>
    <row r="79" spans="1:6" ht="19.5" customHeight="1" hidden="1">
      <c r="A79" s="18"/>
      <c r="B79" s="19"/>
      <c r="C79" s="20">
        <f t="shared" si="3"/>
      </c>
      <c r="D79" s="20">
        <f t="shared" si="4"/>
      </c>
      <c r="E79" s="22">
        <f t="shared" si="5"/>
      </c>
      <c r="F79" s="26"/>
    </row>
    <row r="80" spans="1:6" ht="19.5" customHeight="1" hidden="1">
      <c r="A80" s="18"/>
      <c r="B80" s="19"/>
      <c r="C80" s="20">
        <f t="shared" si="3"/>
      </c>
      <c r="D80" s="20">
        <f t="shared" si="4"/>
      </c>
      <c r="E80" s="22">
        <f t="shared" si="5"/>
      </c>
      <c r="F80" s="26"/>
    </row>
    <row r="81" spans="1:6" ht="15">
      <c r="A81" s="18"/>
      <c r="B81" s="19"/>
      <c r="C81" s="20">
        <f t="shared" si="3"/>
      </c>
      <c r="D81" s="20">
        <f t="shared" si="4"/>
      </c>
      <c r="E81" s="22">
        <f t="shared" si="5"/>
      </c>
      <c r="F81" s="26"/>
    </row>
    <row r="82" spans="1:6" ht="15">
      <c r="A82" s="14" t="s">
        <v>91</v>
      </c>
      <c r="B82" s="15"/>
      <c r="C82" s="16">
        <f t="shared" si="3"/>
      </c>
      <c r="D82" s="16">
        <f t="shared" si="4"/>
      </c>
      <c r="E82" s="17">
        <f t="shared" si="5"/>
      </c>
      <c r="F82" s="25"/>
    </row>
    <row r="83" spans="1:6" ht="15">
      <c r="A83" s="18" t="s">
        <v>91</v>
      </c>
      <c r="B83" s="19"/>
      <c r="C83" s="20">
        <f t="shared" si="3"/>
      </c>
      <c r="D83" s="20">
        <f t="shared" si="4"/>
      </c>
      <c r="E83" s="22">
        <f t="shared" si="5"/>
      </c>
      <c r="F83" s="26"/>
    </row>
    <row r="84" spans="1:6" ht="15">
      <c r="A84" s="14"/>
      <c r="B84" s="15"/>
      <c r="C84" s="16">
        <f t="shared" si="3"/>
      </c>
      <c r="D84" s="16">
        <f t="shared" si="4"/>
      </c>
      <c r="E84" s="17">
        <f t="shared" si="5"/>
      </c>
      <c r="F84" s="25"/>
    </row>
    <row r="85" spans="1:6" ht="15">
      <c r="A85" s="18"/>
      <c r="B85" s="19"/>
      <c r="C85" s="20">
        <f t="shared" si="3"/>
      </c>
      <c r="D85" s="20">
        <f t="shared" si="4"/>
      </c>
      <c r="E85" s="22">
        <f t="shared" si="5"/>
      </c>
      <c r="F85" s="26"/>
    </row>
    <row r="86" spans="1:6" ht="15">
      <c r="A86" s="14" t="s">
        <v>92</v>
      </c>
      <c r="B86" s="15"/>
      <c r="C86" s="16">
        <f t="shared" si="3"/>
      </c>
      <c r="D86" s="16">
        <f t="shared" si="4"/>
      </c>
      <c r="E86" s="17">
        <f t="shared" si="5"/>
      </c>
      <c r="F86" s="25"/>
    </row>
    <row r="87" spans="1:6" ht="15">
      <c r="A87" s="18" t="s">
        <v>92</v>
      </c>
      <c r="B87" s="19"/>
      <c r="C87" s="20">
        <f>IF(ISBLANK(B87),"",VLOOKUP(B87,AM_3039,2,FALSE))</f>
      </c>
      <c r="D87" s="20">
        <f>IF(ISBLANK(B87),"",VLOOKUP(B87,AM_3039,3,FALSE))</f>
      </c>
      <c r="E87" s="22">
        <f>IF(ISBLANK(B87),"",VLOOKUP(B87,AM_3039,4,FALSE))</f>
      </c>
      <c r="F87" s="26"/>
    </row>
    <row r="88" spans="1:6" ht="15">
      <c r="A88" s="14"/>
      <c r="B88" s="15"/>
      <c r="C88" s="16">
        <f>IF(ISBLANK(B88),"",VLOOKUP(B88,AM_3039,2,FALSE))</f>
      </c>
      <c r="D88" s="16">
        <f>IF(ISBLANK(B88),"",VLOOKUP(B88,AM_3039,3,FALSE))</f>
      </c>
      <c r="E88" s="17">
        <f>IF(ISBLANK(B88),"",VLOOKUP(B88,AM_3039,4,FALSE))</f>
      </c>
      <c r="F88" s="25"/>
    </row>
    <row r="89" spans="1:6" ht="15">
      <c r="A89" s="18"/>
      <c r="B89" s="19"/>
      <c r="C89" s="20">
        <f>IF(ISBLANK(B89),"",VLOOKUP(B89,AM_3039,2,FALSE))</f>
      </c>
      <c r="D89" s="20">
        <f>IF(ISBLANK(B89),"",VLOOKUP(B89,AM_3039,3,FALSE))</f>
      </c>
      <c r="E89" s="22">
        <f>IF(ISBLANK(B89),"",VLOOKUP(B89,AM_3039,4,FALSE))</f>
      </c>
      <c r="F89" s="26"/>
    </row>
  </sheetData>
  <sheetProtection/>
  <mergeCells count="4">
    <mergeCell ref="A3:C3"/>
    <mergeCell ref="D3:E3"/>
    <mergeCell ref="A5:C5"/>
    <mergeCell ref="B1:F1"/>
  </mergeCells>
  <conditionalFormatting sqref="A7:A89 C7:F89">
    <cfRule type="expression" priority="2" dxfId="2" stopIfTrue="1">
      <formula>OR($A7="NP",$A7="Exc")</formula>
    </cfRule>
    <cfRule type="expression" priority="3" dxfId="1" stopIfTrue="1">
      <formula>$E7=1</formula>
    </cfRule>
  </conditionalFormatting>
  <conditionalFormatting sqref="B7:B89">
    <cfRule type="expression" priority="1" dxfId="0" stopIfTrue="1">
      <formula>COUNTIF(B$7:B7,B7)&gt;1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horizontalDpi="300" verticalDpi="300" orientation="portrait" paperSize="9" scale="90" r:id="rId2"/>
  <headerFooter alignWithMargins="0">
    <oddFooter>&amp;L&amp;8&amp;F&amp;R&amp;8&amp;A - page &amp;P/&amp;N</oddFooter>
  </headerFooter>
  <rowBreaks count="2" manualBreakCount="2">
    <brk id="40" max="255" man="1"/>
    <brk id="80" max="255" man="1"/>
  </rowBreaks>
  <colBreaks count="1" manualBreakCount="1">
    <brk id="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80"/>
  <sheetViews>
    <sheetView zoomScalePageLayoutView="0" workbookViewId="0" topLeftCell="A4">
      <selection activeCell="H22" sqref="H22"/>
    </sheetView>
  </sheetViews>
  <sheetFormatPr defaultColWidth="11.421875" defaultRowHeight="12.75"/>
  <cols>
    <col min="1" max="2" width="5.7109375" style="0" customWidth="1"/>
    <col min="3" max="3" width="35.7109375" style="0" customWidth="1"/>
    <col min="4" max="4" width="25.7109375" style="0" customWidth="1"/>
    <col min="5" max="6" width="10.7109375" style="0" customWidth="1"/>
  </cols>
  <sheetData>
    <row r="1" spans="1:6" ht="49.5" customHeight="1">
      <c r="A1" s="1"/>
      <c r="B1" s="100" t="s">
        <v>97</v>
      </c>
      <c r="C1" s="100"/>
      <c r="D1" s="100"/>
      <c r="E1" s="100"/>
      <c r="F1" s="101"/>
    </row>
    <row r="2" ht="15" customHeight="1"/>
    <row r="3" spans="1:6" ht="30" customHeight="1">
      <c r="A3" s="102" t="s">
        <v>96</v>
      </c>
      <c r="B3" s="103"/>
      <c r="C3" s="103"/>
      <c r="D3" s="106">
        <v>41427</v>
      </c>
      <c r="E3" s="106"/>
      <c r="F3" s="2"/>
    </row>
    <row r="4" ht="15" customHeight="1">
      <c r="F4" s="27" t="s">
        <v>19</v>
      </c>
    </row>
    <row r="5" spans="1:6" ht="24.75" customHeight="1">
      <c r="A5" s="96" t="s">
        <v>10</v>
      </c>
      <c r="B5" s="97"/>
      <c r="C5" s="97"/>
      <c r="D5" s="4" t="s">
        <v>6</v>
      </c>
      <c r="E5" s="5">
        <v>42</v>
      </c>
      <c r="F5" s="3" t="s">
        <v>276</v>
      </c>
    </row>
    <row r="6" spans="1:6" ht="16.5" customHeight="1" thickBot="1">
      <c r="A6" s="6" t="s">
        <v>0</v>
      </c>
      <c r="B6" s="7" t="s">
        <v>3</v>
      </c>
      <c r="C6" s="8" t="s">
        <v>4</v>
      </c>
      <c r="D6" s="8" t="s">
        <v>1</v>
      </c>
      <c r="E6" s="7" t="s">
        <v>2</v>
      </c>
      <c r="F6" s="9" t="s">
        <v>7</v>
      </c>
    </row>
    <row r="7" spans="1:6" ht="19.5" customHeight="1">
      <c r="A7" s="10">
        <v>1</v>
      </c>
      <c r="B7" s="11">
        <v>22</v>
      </c>
      <c r="C7" s="12" t="str">
        <f aca="true" t="shared" si="0" ref="C7:C38">IF(ISBLANK(B7),"",VLOOKUP(B7,AM_4049,2,FALSE))</f>
        <v>LEDAC Pierre</v>
      </c>
      <c r="D7" s="12" t="str">
        <f aca="true" t="shared" si="1" ref="D7:D38">IF(ISBLANK(B7),"",VLOOKUP(B7,AM_4049,3,FALSE))</f>
        <v>V.S La Tronche</v>
      </c>
      <c r="E7" s="13">
        <f aca="true" t="shared" si="2" ref="E7:E38">IF(ISBLANK(B7),"",VLOOKUP(B7,AM_4049,4,FALSE))</f>
        <v>38</v>
      </c>
      <c r="F7" s="24"/>
    </row>
    <row r="8" spans="1:6" ht="19.5" customHeight="1">
      <c r="A8" s="14">
        <v>2</v>
      </c>
      <c r="B8" s="15">
        <v>37</v>
      </c>
      <c r="C8" s="16" t="str">
        <f t="shared" si="0"/>
        <v>BONNARD Jean-Marc</v>
      </c>
      <c r="D8" s="16" t="str">
        <f t="shared" si="1"/>
        <v>C.T Charly</v>
      </c>
      <c r="E8" s="17">
        <f t="shared" si="2"/>
        <v>69</v>
      </c>
      <c r="F8" s="25"/>
    </row>
    <row r="9" spans="1:6" ht="19.5" customHeight="1">
      <c r="A9" s="18">
        <v>3</v>
      </c>
      <c r="B9" s="19">
        <v>31</v>
      </c>
      <c r="C9" s="20" t="str">
        <f t="shared" si="0"/>
        <v>DESPESSE Philippe</v>
      </c>
      <c r="D9" s="21" t="str">
        <f t="shared" si="1"/>
        <v>Fontanil Cyclisme</v>
      </c>
      <c r="E9" s="23">
        <f t="shared" si="2"/>
        <v>38</v>
      </c>
      <c r="F9" s="26"/>
    </row>
    <row r="10" spans="1:6" ht="19.5" customHeight="1">
      <c r="A10" s="14">
        <v>4</v>
      </c>
      <c r="B10" s="15">
        <v>13</v>
      </c>
      <c r="C10" s="16" t="str">
        <f t="shared" si="0"/>
        <v>RUBERTI Rolland</v>
      </c>
      <c r="D10" s="16" t="str">
        <f t="shared" si="1"/>
        <v>C.C Chatillon</v>
      </c>
      <c r="E10" s="17">
        <f t="shared" si="2"/>
        <v>1</v>
      </c>
      <c r="F10" s="25"/>
    </row>
    <row r="11" spans="1:6" ht="19.5" customHeight="1">
      <c r="A11" s="18">
        <v>5</v>
      </c>
      <c r="B11" s="19">
        <v>15</v>
      </c>
      <c r="C11" s="20" t="str">
        <f t="shared" si="0"/>
        <v>HENRY Christophe</v>
      </c>
      <c r="D11" s="20" t="str">
        <f t="shared" si="1"/>
        <v>Viriat Team</v>
      </c>
      <c r="E11" s="22">
        <f t="shared" si="2"/>
        <v>1</v>
      </c>
      <c r="F11" s="26"/>
    </row>
    <row r="12" spans="1:6" ht="19.5" customHeight="1">
      <c r="A12" s="14">
        <v>6</v>
      </c>
      <c r="B12" s="15">
        <v>23</v>
      </c>
      <c r="C12" s="16" t="str">
        <f t="shared" si="0"/>
        <v>CHALEAT Patrick</v>
      </c>
      <c r="D12" s="16" t="str">
        <f t="shared" si="1"/>
        <v>V.S La Tronche</v>
      </c>
      <c r="E12" s="17">
        <f t="shared" si="2"/>
        <v>38</v>
      </c>
      <c r="F12" s="25"/>
    </row>
    <row r="13" spans="1:7" ht="19.5" customHeight="1">
      <c r="A13" s="18">
        <v>7</v>
      </c>
      <c r="B13" s="19">
        <v>17</v>
      </c>
      <c r="C13" s="20" t="str">
        <f t="shared" si="0"/>
        <v>BAILLY Franck</v>
      </c>
      <c r="D13" s="20" t="str">
        <f t="shared" si="1"/>
        <v>C' Pro Sport</v>
      </c>
      <c r="E13" s="22">
        <f t="shared" si="2"/>
        <v>26</v>
      </c>
      <c r="F13" s="26"/>
      <c r="G13" s="107"/>
    </row>
    <row r="14" spans="1:6" ht="19.5" customHeight="1">
      <c r="A14" s="14">
        <v>8</v>
      </c>
      <c r="B14" s="15">
        <v>34</v>
      </c>
      <c r="C14" s="16" t="str">
        <f t="shared" si="0"/>
        <v>CALDAS VIERRA Lionel</v>
      </c>
      <c r="D14" s="16" t="str">
        <f t="shared" si="1"/>
        <v>E.S Jonage</v>
      </c>
      <c r="E14" s="17">
        <f t="shared" si="2"/>
        <v>69</v>
      </c>
      <c r="F14" s="25"/>
    </row>
    <row r="15" spans="1:6" ht="19.5" customHeight="1">
      <c r="A15" s="18">
        <v>9</v>
      </c>
      <c r="B15" s="19">
        <v>2</v>
      </c>
      <c r="C15" s="20" t="str">
        <f t="shared" si="0"/>
        <v>BRUN Gabriel</v>
      </c>
      <c r="D15" s="20" t="str">
        <f t="shared" si="1"/>
        <v>U.C Culoz-Belley</v>
      </c>
      <c r="E15" s="22">
        <f t="shared" si="2"/>
        <v>1</v>
      </c>
      <c r="F15" s="26"/>
    </row>
    <row r="16" spans="1:6" ht="19.5" customHeight="1">
      <c r="A16" s="14">
        <v>10</v>
      </c>
      <c r="B16" s="15">
        <v>1</v>
      </c>
      <c r="C16" s="16" t="str">
        <f t="shared" si="0"/>
        <v>GAILLARD JaCQUES</v>
      </c>
      <c r="D16" s="16" t="str">
        <f t="shared" si="1"/>
        <v>Bourg Ain Cyclisme</v>
      </c>
      <c r="E16" s="17">
        <f t="shared" si="2"/>
        <v>1</v>
      </c>
      <c r="F16" s="25"/>
    </row>
    <row r="17" spans="1:6" ht="19.5" customHeight="1">
      <c r="A17" s="18">
        <v>11</v>
      </c>
      <c r="B17" s="19">
        <v>40</v>
      </c>
      <c r="C17" s="20" t="str">
        <f t="shared" si="0"/>
        <v>GORIN Frédéric</v>
      </c>
      <c r="D17" s="20" t="str">
        <f t="shared" si="1"/>
        <v>U.C Cran Gevrier</v>
      </c>
      <c r="E17" s="22">
        <f t="shared" si="2"/>
        <v>74</v>
      </c>
      <c r="F17" s="26"/>
    </row>
    <row r="18" spans="1:6" ht="19.5" customHeight="1">
      <c r="A18" s="14">
        <v>12</v>
      </c>
      <c r="B18" s="15">
        <v>12</v>
      </c>
      <c r="C18" s="16" t="str">
        <f t="shared" si="0"/>
        <v>BERNARD Daniel</v>
      </c>
      <c r="D18" s="16" t="str">
        <f t="shared" si="1"/>
        <v>A.C St Jean le Vieux</v>
      </c>
      <c r="E18" s="17">
        <f t="shared" si="2"/>
        <v>1</v>
      </c>
      <c r="F18" s="25"/>
    </row>
    <row r="19" spans="1:6" ht="19.5" customHeight="1">
      <c r="A19" s="18">
        <v>13</v>
      </c>
      <c r="B19" s="19">
        <v>5</v>
      </c>
      <c r="C19" s="20" t="str">
        <f t="shared" si="0"/>
        <v>FORLINI Bruno</v>
      </c>
      <c r="D19" s="20" t="str">
        <f t="shared" si="1"/>
        <v>Team des Dombes</v>
      </c>
      <c r="E19" s="22">
        <f t="shared" si="2"/>
        <v>1</v>
      </c>
      <c r="F19" s="26"/>
    </row>
    <row r="20" spans="1:6" ht="19.5" customHeight="1">
      <c r="A20" s="14">
        <v>14</v>
      </c>
      <c r="B20" s="15">
        <v>39</v>
      </c>
      <c r="C20" s="16" t="str">
        <f t="shared" si="0"/>
        <v>CUNHA Paul</v>
      </c>
      <c r="D20" s="16" t="str">
        <f t="shared" si="1"/>
        <v>V.C Décines</v>
      </c>
      <c r="E20" s="17">
        <f t="shared" si="2"/>
        <v>69</v>
      </c>
      <c r="F20" s="25"/>
    </row>
    <row r="21" spans="1:6" ht="19.5" customHeight="1">
      <c r="A21" s="18">
        <v>15</v>
      </c>
      <c r="B21" s="19">
        <v>24</v>
      </c>
      <c r="C21" s="20" t="str">
        <f t="shared" si="0"/>
        <v>JOSSAC Laurent</v>
      </c>
      <c r="D21" s="20" t="str">
        <f t="shared" si="1"/>
        <v>V.S La Tronche</v>
      </c>
      <c r="E21" s="22">
        <f t="shared" si="2"/>
        <v>38</v>
      </c>
      <c r="F21" s="26"/>
    </row>
    <row r="22" spans="1:6" ht="19.5" customHeight="1">
      <c r="A22" s="14">
        <v>16</v>
      </c>
      <c r="B22" s="15">
        <v>28</v>
      </c>
      <c r="C22" s="16" t="str">
        <f t="shared" si="0"/>
        <v>MOINE PICARD Stéphane</v>
      </c>
      <c r="D22" s="16" t="str">
        <f t="shared" si="1"/>
        <v>V.C Bourgoin Jallieu</v>
      </c>
      <c r="E22" s="17">
        <f t="shared" si="2"/>
        <v>38</v>
      </c>
      <c r="F22" s="25"/>
    </row>
    <row r="23" spans="1:6" ht="19.5" customHeight="1">
      <c r="A23" s="18">
        <v>17</v>
      </c>
      <c r="B23" s="19">
        <v>11</v>
      </c>
      <c r="C23" s="20" t="str">
        <f t="shared" si="0"/>
        <v>VINCENTE David</v>
      </c>
      <c r="D23" s="20" t="str">
        <f t="shared" si="1"/>
        <v>V.C Druillat</v>
      </c>
      <c r="E23" s="22">
        <f t="shared" si="2"/>
        <v>1</v>
      </c>
      <c r="F23" s="26"/>
    </row>
    <row r="24" spans="1:6" ht="19.5" customHeight="1">
      <c r="A24" s="14">
        <v>18</v>
      </c>
      <c r="B24" s="15">
        <v>27</v>
      </c>
      <c r="C24" s="16" t="str">
        <f t="shared" si="0"/>
        <v>BOCQUIER Stéphane</v>
      </c>
      <c r="D24" s="16" t="str">
        <f t="shared" si="1"/>
        <v>V.C. Froges Villard-Bonnot</v>
      </c>
      <c r="E24" s="17">
        <f t="shared" si="2"/>
        <v>38</v>
      </c>
      <c r="F24" s="25"/>
    </row>
    <row r="25" spans="1:6" ht="19.5" customHeight="1">
      <c r="A25" s="18">
        <v>19</v>
      </c>
      <c r="B25" s="19">
        <v>25</v>
      </c>
      <c r="C25" s="20" t="str">
        <f t="shared" si="0"/>
        <v>PELISSIER Franck</v>
      </c>
      <c r="D25" s="20" t="str">
        <f t="shared" si="1"/>
        <v>V.S La Tronche</v>
      </c>
      <c r="E25" s="22">
        <f t="shared" si="2"/>
        <v>38</v>
      </c>
      <c r="F25" s="26"/>
    </row>
    <row r="26" spans="1:6" ht="19.5" customHeight="1">
      <c r="A26" s="14">
        <v>20</v>
      </c>
      <c r="B26" s="15">
        <v>4</v>
      </c>
      <c r="C26" s="16" t="str">
        <f t="shared" si="0"/>
        <v>NETTO Antonio</v>
      </c>
      <c r="D26" s="16" t="str">
        <f t="shared" si="1"/>
        <v>St-Denis Cyclisme</v>
      </c>
      <c r="E26" s="17">
        <f t="shared" si="2"/>
        <v>1</v>
      </c>
      <c r="F26" s="25"/>
    </row>
    <row r="27" spans="1:6" ht="19.5" customHeight="1">
      <c r="A27" s="18">
        <v>21</v>
      </c>
      <c r="B27" s="19">
        <v>9</v>
      </c>
      <c r="C27" s="20" t="str">
        <f t="shared" si="0"/>
        <v>ROCHET Olivier</v>
      </c>
      <c r="D27" s="20" t="str">
        <f t="shared" si="1"/>
        <v>V.C Druillat</v>
      </c>
      <c r="E27" s="22">
        <f t="shared" si="2"/>
        <v>1</v>
      </c>
      <c r="F27" s="26" t="s">
        <v>274</v>
      </c>
    </row>
    <row r="28" spans="1:7" ht="19.5" customHeight="1">
      <c r="A28" s="14">
        <v>22</v>
      </c>
      <c r="B28" s="15">
        <v>20</v>
      </c>
      <c r="C28" s="16" t="str">
        <f t="shared" si="0"/>
        <v>NIVON Fabien</v>
      </c>
      <c r="D28" s="16" t="str">
        <f t="shared" si="1"/>
        <v>V.C Valrhona</v>
      </c>
      <c r="E28" s="17">
        <f t="shared" si="2"/>
        <v>26</v>
      </c>
      <c r="F28" s="25"/>
      <c r="G28" s="107"/>
    </row>
    <row r="29" spans="1:7" ht="19.5" customHeight="1">
      <c r="A29" s="18">
        <v>23</v>
      </c>
      <c r="B29" s="19">
        <v>18</v>
      </c>
      <c r="C29" s="20" t="str">
        <f t="shared" si="0"/>
        <v>BORREMANS Pascal</v>
      </c>
      <c r="D29" s="20" t="str">
        <f t="shared" si="1"/>
        <v>C' Pro Sport</v>
      </c>
      <c r="E29" s="22">
        <f t="shared" si="2"/>
        <v>26</v>
      </c>
      <c r="F29" s="26"/>
      <c r="G29" s="107"/>
    </row>
    <row r="30" spans="1:6" ht="19.5" customHeight="1">
      <c r="A30" s="14">
        <v>24</v>
      </c>
      <c r="B30" s="15">
        <v>42</v>
      </c>
      <c r="C30" s="16" t="str">
        <f t="shared" si="0"/>
        <v>GAGNEUX Daniel</v>
      </c>
      <c r="D30" s="16" t="str">
        <f t="shared" si="1"/>
        <v>U.C Thonon</v>
      </c>
      <c r="E30" s="17">
        <f t="shared" si="2"/>
        <v>74</v>
      </c>
      <c r="F30" s="25"/>
    </row>
    <row r="31" spans="1:6" ht="19.5" customHeight="1">
      <c r="A31" s="18">
        <v>25</v>
      </c>
      <c r="B31" s="19"/>
      <c r="C31" s="20">
        <f t="shared" si="0"/>
      </c>
      <c r="D31" s="20">
        <f t="shared" si="1"/>
      </c>
      <c r="E31" s="22">
        <f t="shared" si="2"/>
      </c>
      <c r="F31" s="26"/>
    </row>
    <row r="32" spans="1:6" ht="19.5" customHeight="1">
      <c r="A32" s="14">
        <v>26</v>
      </c>
      <c r="B32" s="15"/>
      <c r="C32" s="16">
        <f t="shared" si="0"/>
      </c>
      <c r="D32" s="16">
        <f t="shared" si="1"/>
      </c>
      <c r="E32" s="17">
        <f t="shared" si="2"/>
      </c>
      <c r="F32" s="25"/>
    </row>
    <row r="33" spans="1:6" ht="19.5" customHeight="1">
      <c r="A33" s="18">
        <v>27</v>
      </c>
      <c r="B33" s="19"/>
      <c r="C33" s="20">
        <f t="shared" si="0"/>
      </c>
      <c r="D33" s="20">
        <f t="shared" si="1"/>
      </c>
      <c r="E33" s="22">
        <f t="shared" si="2"/>
      </c>
      <c r="F33" s="26"/>
    </row>
    <row r="34" spans="1:6" ht="19.5" customHeight="1">
      <c r="A34" s="14">
        <v>28</v>
      </c>
      <c r="B34" s="15"/>
      <c r="C34" s="16">
        <f t="shared" si="0"/>
      </c>
      <c r="D34" s="16">
        <f t="shared" si="1"/>
      </c>
      <c r="E34" s="17">
        <f t="shared" si="2"/>
      </c>
      <c r="F34" s="25"/>
    </row>
    <row r="35" spans="1:6" ht="19.5" customHeight="1">
      <c r="A35" s="18">
        <v>29</v>
      </c>
      <c r="B35" s="19"/>
      <c r="C35" s="20">
        <f t="shared" si="0"/>
      </c>
      <c r="D35" s="20">
        <f t="shared" si="1"/>
      </c>
      <c r="E35" s="22">
        <f t="shared" si="2"/>
      </c>
      <c r="F35" s="26"/>
    </row>
    <row r="36" spans="1:6" ht="19.5" customHeight="1">
      <c r="A36" s="14">
        <v>30</v>
      </c>
      <c r="B36" s="15"/>
      <c r="C36" s="16">
        <f t="shared" si="0"/>
      </c>
      <c r="D36" s="16">
        <f t="shared" si="1"/>
      </c>
      <c r="E36" s="17">
        <f t="shared" si="2"/>
      </c>
      <c r="F36" s="25"/>
    </row>
    <row r="37" spans="1:6" ht="19.5" customHeight="1">
      <c r="A37" s="18">
        <v>31</v>
      </c>
      <c r="B37" s="19"/>
      <c r="C37" s="20">
        <f t="shared" si="0"/>
      </c>
      <c r="D37" s="20">
        <f t="shared" si="1"/>
      </c>
      <c r="E37" s="22">
        <f t="shared" si="2"/>
      </c>
      <c r="F37" s="26"/>
    </row>
    <row r="38" spans="1:6" ht="19.5" customHeight="1">
      <c r="A38" s="14">
        <v>32</v>
      </c>
      <c r="B38" s="15"/>
      <c r="C38" s="16">
        <f t="shared" si="0"/>
      </c>
      <c r="D38" s="16">
        <f t="shared" si="1"/>
      </c>
      <c r="E38" s="17">
        <f t="shared" si="2"/>
      </c>
      <c r="F38" s="25"/>
    </row>
    <row r="39" spans="1:6" ht="19.5" customHeight="1">
      <c r="A39" s="18">
        <v>33</v>
      </c>
      <c r="B39" s="19"/>
      <c r="C39" s="20">
        <f aca="true" t="shared" si="3" ref="C39:C70">IF(ISBLANK(B39),"",VLOOKUP(B39,AM_4049,2,FALSE))</f>
      </c>
      <c r="D39" s="20">
        <f aca="true" t="shared" si="4" ref="D39:D70">IF(ISBLANK(B39),"",VLOOKUP(B39,AM_4049,3,FALSE))</f>
      </c>
      <c r="E39" s="22">
        <f aca="true" t="shared" si="5" ref="E39:E70">IF(ISBLANK(B39),"",VLOOKUP(B39,AM_4049,4,FALSE))</f>
      </c>
      <c r="F39" s="26"/>
    </row>
    <row r="40" spans="1:6" ht="19.5" customHeight="1">
      <c r="A40" s="14">
        <v>34</v>
      </c>
      <c r="B40" s="15"/>
      <c r="C40" s="16">
        <f t="shared" si="3"/>
      </c>
      <c r="D40" s="16">
        <f t="shared" si="4"/>
      </c>
      <c r="E40" s="17">
        <f t="shared" si="5"/>
      </c>
      <c r="F40" s="25"/>
    </row>
    <row r="41" spans="1:6" ht="19.5" customHeight="1">
      <c r="A41" s="18">
        <v>35</v>
      </c>
      <c r="B41" s="19"/>
      <c r="C41" s="20">
        <f t="shared" si="3"/>
      </c>
      <c r="D41" s="20">
        <f t="shared" si="4"/>
      </c>
      <c r="E41" s="22">
        <f t="shared" si="5"/>
      </c>
      <c r="F41" s="26"/>
    </row>
    <row r="42" spans="1:6" ht="19.5" customHeight="1">
      <c r="A42" s="14">
        <v>36</v>
      </c>
      <c r="B42" s="15"/>
      <c r="C42" s="16">
        <f t="shared" si="3"/>
      </c>
      <c r="D42" s="16">
        <f t="shared" si="4"/>
      </c>
      <c r="E42" s="17">
        <f t="shared" si="5"/>
      </c>
      <c r="F42" s="25"/>
    </row>
    <row r="43" spans="1:6" ht="19.5" customHeight="1">
      <c r="A43" s="18">
        <v>37</v>
      </c>
      <c r="B43" s="19"/>
      <c r="C43" s="20">
        <f t="shared" si="3"/>
      </c>
      <c r="D43" s="20">
        <f t="shared" si="4"/>
      </c>
      <c r="E43" s="22">
        <f t="shared" si="5"/>
      </c>
      <c r="F43" s="26"/>
    </row>
    <row r="44" spans="1:6" ht="19.5" customHeight="1">
      <c r="A44" s="14">
        <v>38</v>
      </c>
      <c r="B44" s="15"/>
      <c r="C44" s="16">
        <f t="shared" si="3"/>
      </c>
      <c r="D44" s="16">
        <f t="shared" si="4"/>
      </c>
      <c r="E44" s="17">
        <f t="shared" si="5"/>
      </c>
      <c r="F44" s="25"/>
    </row>
    <row r="45" spans="1:6" ht="19.5" customHeight="1">
      <c r="A45" s="18">
        <v>39</v>
      </c>
      <c r="B45" s="19"/>
      <c r="C45" s="20">
        <f t="shared" si="3"/>
      </c>
      <c r="D45" s="20">
        <f t="shared" si="4"/>
      </c>
      <c r="E45" s="22">
        <f t="shared" si="5"/>
      </c>
      <c r="F45" s="26"/>
    </row>
    <row r="46" spans="1:6" ht="19.5" customHeight="1">
      <c r="A46" s="14">
        <v>40</v>
      </c>
      <c r="B46" s="15"/>
      <c r="C46" s="16">
        <f t="shared" si="3"/>
      </c>
      <c r="D46" s="16">
        <f t="shared" si="4"/>
      </c>
      <c r="E46" s="17">
        <f t="shared" si="5"/>
      </c>
      <c r="F46" s="25"/>
    </row>
    <row r="47" spans="1:6" ht="19.5" customHeight="1">
      <c r="A47" s="18">
        <v>41</v>
      </c>
      <c r="B47" s="19"/>
      <c r="C47" s="20">
        <f t="shared" si="3"/>
      </c>
      <c r="D47" s="20">
        <f t="shared" si="4"/>
      </c>
      <c r="E47" s="22">
        <f t="shared" si="5"/>
      </c>
      <c r="F47" s="26"/>
    </row>
    <row r="48" spans="1:6" ht="19.5" customHeight="1">
      <c r="A48" s="14">
        <v>42</v>
      </c>
      <c r="B48" s="15"/>
      <c r="C48" s="16">
        <f t="shared" si="3"/>
      </c>
      <c r="D48" s="16">
        <f t="shared" si="4"/>
      </c>
      <c r="E48" s="17">
        <f t="shared" si="5"/>
      </c>
      <c r="F48" s="25"/>
    </row>
    <row r="49" spans="1:6" ht="19.5" customHeight="1">
      <c r="A49" s="18"/>
      <c r="B49" s="19"/>
      <c r="C49" s="20">
        <f t="shared" si="3"/>
      </c>
      <c r="D49" s="20">
        <f t="shared" si="4"/>
      </c>
      <c r="E49" s="22">
        <f t="shared" si="5"/>
      </c>
      <c r="F49" s="26"/>
    </row>
    <row r="50" spans="1:6" ht="19.5" customHeight="1">
      <c r="A50" s="14"/>
      <c r="B50" s="15"/>
      <c r="C50" s="16">
        <f t="shared" si="3"/>
      </c>
      <c r="D50" s="16">
        <f t="shared" si="4"/>
      </c>
      <c r="E50" s="17">
        <f t="shared" si="5"/>
      </c>
      <c r="F50" s="25"/>
    </row>
    <row r="51" spans="1:6" ht="19.5" customHeight="1">
      <c r="A51" s="18" t="s">
        <v>91</v>
      </c>
      <c r="B51" s="19"/>
      <c r="C51" s="20">
        <f t="shared" si="3"/>
      </c>
      <c r="D51" s="20">
        <f t="shared" si="4"/>
      </c>
      <c r="E51" s="22">
        <f t="shared" si="5"/>
      </c>
      <c r="F51" s="26"/>
    </row>
    <row r="52" spans="1:6" ht="19.5" customHeight="1">
      <c r="A52" s="14" t="s">
        <v>91</v>
      </c>
      <c r="B52" s="15"/>
      <c r="C52" s="16">
        <f t="shared" si="3"/>
      </c>
      <c r="D52" s="16">
        <f t="shared" si="4"/>
      </c>
      <c r="E52" s="17">
        <f t="shared" si="5"/>
      </c>
      <c r="F52" s="25"/>
    </row>
    <row r="53" spans="1:6" ht="19.5" customHeight="1">
      <c r="A53" s="18" t="s">
        <v>91</v>
      </c>
      <c r="B53" s="19"/>
      <c r="C53" s="20">
        <f t="shared" si="3"/>
      </c>
      <c r="D53" s="20">
        <f t="shared" si="4"/>
      </c>
      <c r="E53" s="22">
        <f t="shared" si="5"/>
      </c>
      <c r="F53" s="26"/>
    </row>
    <row r="54" spans="1:6" ht="19.5" customHeight="1">
      <c r="A54" s="14" t="s">
        <v>91</v>
      </c>
      <c r="B54" s="15"/>
      <c r="C54" s="16">
        <f t="shared" si="3"/>
      </c>
      <c r="D54" s="16">
        <f t="shared" si="4"/>
      </c>
      <c r="E54" s="17">
        <f t="shared" si="5"/>
      </c>
      <c r="F54" s="25"/>
    </row>
    <row r="55" spans="1:6" ht="19.5" customHeight="1">
      <c r="A55" s="18" t="s">
        <v>91</v>
      </c>
      <c r="B55" s="19"/>
      <c r="C55" s="20">
        <f t="shared" si="3"/>
      </c>
      <c r="D55" s="20">
        <f t="shared" si="4"/>
      </c>
      <c r="E55" s="22">
        <f t="shared" si="5"/>
      </c>
      <c r="F55" s="26"/>
    </row>
    <row r="56" spans="1:6" ht="19.5" customHeight="1">
      <c r="A56" s="14" t="s">
        <v>91</v>
      </c>
      <c r="B56" s="15"/>
      <c r="C56" s="16">
        <f t="shared" si="3"/>
      </c>
      <c r="D56" s="16">
        <f t="shared" si="4"/>
      </c>
      <c r="E56" s="17">
        <f t="shared" si="5"/>
      </c>
      <c r="F56" s="25"/>
    </row>
    <row r="57" spans="1:6" ht="19.5" customHeight="1">
      <c r="A57" s="18"/>
      <c r="B57" s="19"/>
      <c r="C57" s="20">
        <f t="shared" si="3"/>
      </c>
      <c r="D57" s="20">
        <f t="shared" si="4"/>
      </c>
      <c r="E57" s="22">
        <f t="shared" si="5"/>
      </c>
      <c r="F57" s="26"/>
    </row>
    <row r="58" spans="1:6" ht="19.5" customHeight="1">
      <c r="A58" s="14" t="s">
        <v>92</v>
      </c>
      <c r="B58" s="15">
        <v>7</v>
      </c>
      <c r="C58" s="16" t="str">
        <f t="shared" si="3"/>
        <v>CARPENTIER Patrick</v>
      </c>
      <c r="D58" s="16" t="str">
        <f t="shared" si="4"/>
        <v>Team des Dombes</v>
      </c>
      <c r="E58" s="17">
        <f t="shared" si="5"/>
        <v>1</v>
      </c>
      <c r="F58" s="25"/>
    </row>
    <row r="59" spans="1:6" ht="19.5" customHeight="1">
      <c r="A59" s="18" t="s">
        <v>92</v>
      </c>
      <c r="B59" s="19">
        <v>33</v>
      </c>
      <c r="C59" s="20" t="str">
        <f t="shared" si="3"/>
        <v>CLOZEL Frédéric</v>
      </c>
      <c r="D59" s="20" t="str">
        <f t="shared" si="4"/>
        <v>E.S Jonage</v>
      </c>
      <c r="E59" s="22">
        <f t="shared" si="5"/>
        <v>69</v>
      </c>
      <c r="F59" s="26"/>
    </row>
    <row r="60" spans="1:6" ht="19.5" customHeight="1">
      <c r="A60" s="14"/>
      <c r="B60" s="15"/>
      <c r="C60" s="16">
        <f t="shared" si="3"/>
      </c>
      <c r="D60" s="16">
        <f t="shared" si="4"/>
      </c>
      <c r="E60" s="17">
        <f t="shared" si="5"/>
      </c>
      <c r="F60" s="25"/>
    </row>
    <row r="61" spans="1:6" ht="19.5" customHeight="1">
      <c r="A61" s="18"/>
      <c r="B61" s="19"/>
      <c r="C61" s="20">
        <f t="shared" si="3"/>
      </c>
      <c r="D61" s="20">
        <f t="shared" si="4"/>
      </c>
      <c r="E61" s="22">
        <f t="shared" si="5"/>
      </c>
      <c r="F61" s="26"/>
    </row>
    <row r="62" spans="1:6" ht="19.5" customHeight="1">
      <c r="A62" s="14"/>
      <c r="B62" s="15"/>
      <c r="C62" s="16">
        <f t="shared" si="3"/>
      </c>
      <c r="D62" s="16">
        <f t="shared" si="4"/>
      </c>
      <c r="E62" s="17">
        <f t="shared" si="5"/>
      </c>
      <c r="F62" s="25"/>
    </row>
    <row r="63" spans="1:6" ht="19.5" customHeight="1">
      <c r="A63" s="18"/>
      <c r="B63" s="19"/>
      <c r="C63" s="20">
        <f t="shared" si="3"/>
      </c>
      <c r="D63" s="20">
        <f t="shared" si="4"/>
      </c>
      <c r="E63" s="22">
        <f t="shared" si="5"/>
      </c>
      <c r="F63" s="26"/>
    </row>
    <row r="64" spans="1:6" ht="19.5" customHeight="1" hidden="1">
      <c r="A64" s="14"/>
      <c r="B64" s="15"/>
      <c r="C64" s="16">
        <f t="shared" si="3"/>
      </c>
      <c r="D64" s="16">
        <f t="shared" si="4"/>
      </c>
      <c r="E64" s="17">
        <f t="shared" si="5"/>
      </c>
      <c r="F64" s="25"/>
    </row>
    <row r="65" spans="1:6" ht="19.5" customHeight="1" hidden="1">
      <c r="A65" s="18"/>
      <c r="B65" s="19"/>
      <c r="C65" s="20">
        <f t="shared" si="3"/>
      </c>
      <c r="D65" s="20">
        <f t="shared" si="4"/>
      </c>
      <c r="E65" s="22">
        <f t="shared" si="5"/>
      </c>
      <c r="F65" s="26"/>
    </row>
    <row r="66" spans="1:6" ht="19.5" customHeight="1" hidden="1">
      <c r="A66" s="14"/>
      <c r="B66" s="15"/>
      <c r="C66" s="16">
        <f t="shared" si="3"/>
      </c>
      <c r="D66" s="16">
        <f t="shared" si="4"/>
      </c>
      <c r="E66" s="17">
        <f t="shared" si="5"/>
      </c>
      <c r="F66" s="25"/>
    </row>
    <row r="67" spans="1:6" ht="19.5" customHeight="1" hidden="1">
      <c r="A67" s="18"/>
      <c r="B67" s="19"/>
      <c r="C67" s="20">
        <f t="shared" si="3"/>
      </c>
      <c r="D67" s="20">
        <f t="shared" si="4"/>
      </c>
      <c r="E67" s="22">
        <f t="shared" si="5"/>
      </c>
      <c r="F67" s="26"/>
    </row>
    <row r="68" spans="1:6" ht="19.5" customHeight="1" hidden="1">
      <c r="A68" s="14"/>
      <c r="B68" s="15"/>
      <c r="C68" s="16">
        <f t="shared" si="3"/>
      </c>
      <c r="D68" s="16">
        <f t="shared" si="4"/>
      </c>
      <c r="E68" s="17">
        <f t="shared" si="5"/>
      </c>
      <c r="F68" s="25"/>
    </row>
    <row r="69" spans="1:6" ht="19.5" customHeight="1" hidden="1">
      <c r="A69" s="18"/>
      <c r="B69" s="19"/>
      <c r="C69" s="20">
        <f t="shared" si="3"/>
      </c>
      <c r="D69" s="20">
        <f t="shared" si="4"/>
      </c>
      <c r="E69" s="22">
        <f t="shared" si="5"/>
      </c>
      <c r="F69" s="26"/>
    </row>
    <row r="70" spans="1:6" ht="19.5" customHeight="1" hidden="1">
      <c r="A70" s="14"/>
      <c r="B70" s="15"/>
      <c r="C70" s="16">
        <f t="shared" si="3"/>
      </c>
      <c r="D70" s="16">
        <f t="shared" si="4"/>
      </c>
      <c r="E70" s="17">
        <f t="shared" si="5"/>
      </c>
      <c r="F70" s="25"/>
    </row>
    <row r="71" spans="1:6" ht="19.5" customHeight="1" hidden="1">
      <c r="A71" s="18"/>
      <c r="B71" s="19"/>
      <c r="C71" s="20">
        <f aca="true" t="shared" si="6" ref="C71:C80">IF(ISBLANK(B71),"",VLOOKUP(B71,AM_4049,2,FALSE))</f>
      </c>
      <c r="D71" s="20">
        <f aca="true" t="shared" si="7" ref="D71:D80">IF(ISBLANK(B71),"",VLOOKUP(B71,AM_4049,3,FALSE))</f>
      </c>
      <c r="E71" s="22">
        <f aca="true" t="shared" si="8" ref="E71:E80">IF(ISBLANK(B71),"",VLOOKUP(B71,AM_4049,4,FALSE))</f>
      </c>
      <c r="F71" s="26"/>
    </row>
    <row r="72" spans="1:6" ht="19.5" customHeight="1" hidden="1">
      <c r="A72" s="14"/>
      <c r="B72" s="15"/>
      <c r="C72" s="16">
        <f t="shared" si="6"/>
      </c>
      <c r="D72" s="16">
        <f t="shared" si="7"/>
      </c>
      <c r="E72" s="17">
        <f t="shared" si="8"/>
      </c>
      <c r="F72" s="25"/>
    </row>
    <row r="73" spans="1:6" ht="19.5" customHeight="1" hidden="1">
      <c r="A73" s="18"/>
      <c r="B73" s="19"/>
      <c r="C73" s="20">
        <f t="shared" si="6"/>
      </c>
      <c r="D73" s="20">
        <f t="shared" si="7"/>
      </c>
      <c r="E73" s="22">
        <f t="shared" si="8"/>
      </c>
      <c r="F73" s="26"/>
    </row>
    <row r="74" spans="1:6" ht="19.5" customHeight="1" hidden="1">
      <c r="A74" s="14"/>
      <c r="B74" s="15"/>
      <c r="C74" s="16">
        <f t="shared" si="6"/>
      </c>
      <c r="D74" s="16">
        <f t="shared" si="7"/>
      </c>
      <c r="E74" s="17">
        <f t="shared" si="8"/>
      </c>
      <c r="F74" s="25"/>
    </row>
    <row r="75" spans="1:6" ht="19.5" customHeight="1" hidden="1">
      <c r="A75" s="18"/>
      <c r="B75" s="19"/>
      <c r="C75" s="20">
        <f t="shared" si="6"/>
      </c>
      <c r="D75" s="20">
        <f t="shared" si="7"/>
      </c>
      <c r="E75" s="22">
        <f t="shared" si="8"/>
      </c>
      <c r="F75" s="26"/>
    </row>
    <row r="76" spans="1:6" ht="19.5" customHeight="1" hidden="1">
      <c r="A76" s="14"/>
      <c r="B76" s="15"/>
      <c r="C76" s="16">
        <f t="shared" si="6"/>
      </c>
      <c r="D76" s="16">
        <f t="shared" si="7"/>
      </c>
      <c r="E76" s="17">
        <f t="shared" si="8"/>
      </c>
      <c r="F76" s="25"/>
    </row>
    <row r="77" spans="1:6" ht="19.5" customHeight="1" hidden="1">
      <c r="A77" s="18"/>
      <c r="B77" s="19"/>
      <c r="C77" s="20">
        <f t="shared" si="6"/>
      </c>
      <c r="D77" s="20">
        <f t="shared" si="7"/>
      </c>
      <c r="E77" s="22">
        <f t="shared" si="8"/>
      </c>
      <c r="F77" s="26"/>
    </row>
    <row r="78" spans="1:6" ht="19.5" customHeight="1" hidden="1">
      <c r="A78" s="14"/>
      <c r="B78" s="15"/>
      <c r="C78" s="16">
        <f t="shared" si="6"/>
      </c>
      <c r="D78" s="16">
        <f t="shared" si="7"/>
      </c>
      <c r="E78" s="17">
        <f t="shared" si="8"/>
      </c>
      <c r="F78" s="25"/>
    </row>
    <row r="79" spans="1:6" ht="19.5" customHeight="1" hidden="1">
      <c r="A79" s="18"/>
      <c r="B79" s="19"/>
      <c r="C79" s="20">
        <f t="shared" si="6"/>
      </c>
      <c r="D79" s="20">
        <f t="shared" si="7"/>
      </c>
      <c r="E79" s="22">
        <f t="shared" si="8"/>
      </c>
      <c r="F79" s="26"/>
    </row>
    <row r="80" spans="1:6" ht="19.5" customHeight="1" hidden="1">
      <c r="A80" s="14"/>
      <c r="B80" s="15"/>
      <c r="C80" s="16">
        <f t="shared" si="6"/>
      </c>
      <c r="D80" s="16">
        <f t="shared" si="7"/>
      </c>
      <c r="E80" s="17">
        <f t="shared" si="8"/>
      </c>
      <c r="F80" s="25"/>
    </row>
  </sheetData>
  <sheetProtection/>
  <mergeCells count="4">
    <mergeCell ref="A3:C3"/>
    <mergeCell ref="D3:E3"/>
    <mergeCell ref="A5:C5"/>
    <mergeCell ref="B1:F1"/>
  </mergeCells>
  <conditionalFormatting sqref="A7:A80 C7:F80">
    <cfRule type="expression" priority="2" dxfId="2" stopIfTrue="1">
      <formula>OR($A7="NP",$A7="Exc")</formula>
    </cfRule>
    <cfRule type="expression" priority="3" dxfId="1" stopIfTrue="1">
      <formula>$E7=1</formula>
    </cfRule>
  </conditionalFormatting>
  <conditionalFormatting sqref="B7:B80">
    <cfRule type="expression" priority="1" dxfId="0" stopIfTrue="1">
      <formula>COUNTIF(B$7:B7,B7)&gt;1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horizontalDpi="300" verticalDpi="300" orientation="portrait" paperSize="9" scale="90" r:id="rId2"/>
  <headerFooter alignWithMargins="0">
    <oddFooter>&amp;L&amp;8&amp;F&amp;R&amp;8&amp;A - page &amp;P/&amp;N</oddFooter>
  </headerFooter>
  <rowBreaks count="2" manualBreakCount="2">
    <brk id="40" max="255" man="1"/>
    <brk id="80" max="25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72"/>
  <sheetViews>
    <sheetView zoomScalePageLayoutView="0" workbookViewId="0" topLeftCell="A16">
      <selection activeCell="H21" sqref="H21"/>
    </sheetView>
  </sheetViews>
  <sheetFormatPr defaultColWidth="11.421875" defaultRowHeight="12.75"/>
  <cols>
    <col min="1" max="2" width="5.7109375" style="0" customWidth="1"/>
    <col min="3" max="3" width="35.7109375" style="0" customWidth="1"/>
    <col min="4" max="4" width="25.7109375" style="0" customWidth="1"/>
    <col min="5" max="6" width="10.7109375" style="0" customWidth="1"/>
  </cols>
  <sheetData>
    <row r="1" spans="1:6" ht="49.5" customHeight="1">
      <c r="A1" s="1"/>
      <c r="B1" s="100" t="s">
        <v>97</v>
      </c>
      <c r="C1" s="100"/>
      <c r="D1" s="100"/>
      <c r="E1" s="100"/>
      <c r="F1" s="101"/>
    </row>
    <row r="2" ht="15" customHeight="1"/>
    <row r="3" spans="1:6" ht="30" customHeight="1">
      <c r="A3" s="102" t="s">
        <v>96</v>
      </c>
      <c r="B3" s="103"/>
      <c r="C3" s="103"/>
      <c r="D3" s="106">
        <v>41427</v>
      </c>
      <c r="E3" s="106"/>
      <c r="F3" s="2"/>
    </row>
    <row r="4" ht="15" customHeight="1">
      <c r="F4" s="27" t="s">
        <v>19</v>
      </c>
    </row>
    <row r="5" spans="1:6" ht="24.75" customHeight="1">
      <c r="A5" s="96" t="s">
        <v>93</v>
      </c>
      <c r="B5" s="97"/>
      <c r="C5" s="97"/>
      <c r="D5" s="4" t="s">
        <v>6</v>
      </c>
      <c r="E5" s="5">
        <v>39</v>
      </c>
      <c r="F5" s="3" t="s">
        <v>281</v>
      </c>
    </row>
    <row r="6" spans="1:6" ht="16.5" customHeight="1" thickBot="1">
      <c r="A6" s="6" t="s">
        <v>0</v>
      </c>
      <c r="B6" s="7" t="s">
        <v>3</v>
      </c>
      <c r="C6" s="8" t="s">
        <v>4</v>
      </c>
      <c r="D6" s="8" t="s">
        <v>1</v>
      </c>
      <c r="E6" s="7" t="s">
        <v>2</v>
      </c>
      <c r="F6" s="9" t="s">
        <v>7</v>
      </c>
    </row>
    <row r="7" spans="1:6" ht="19.5" customHeight="1">
      <c r="A7" s="10">
        <v>1</v>
      </c>
      <c r="B7" s="11">
        <v>26</v>
      </c>
      <c r="C7" s="12" t="str">
        <f aca="true" t="shared" si="0" ref="C7:C38">IF(ISBLANK(B7),"",VLOOKUP(B7,AM_5059,2,FALSE))</f>
        <v>NAVARRO Joël</v>
      </c>
      <c r="D7" s="12" t="str">
        <f aca="true" t="shared" si="1" ref="D7:D38">IF(ISBLANK(B7),"",VLOOKUP(B7,AM_5059,3,FALSE))</f>
        <v>V.C Décines</v>
      </c>
      <c r="E7" s="13">
        <f aca="true" t="shared" si="2" ref="E7:E38">IF(ISBLANK(B7),"",VLOOKUP(B7,AM_5059,4,FALSE))</f>
        <v>69</v>
      </c>
      <c r="F7" s="24"/>
    </row>
    <row r="8" spans="1:6" ht="19.5" customHeight="1">
      <c r="A8" s="14">
        <v>2</v>
      </c>
      <c r="B8" s="15">
        <v>4</v>
      </c>
      <c r="C8" s="16" t="str">
        <f t="shared" si="0"/>
        <v>LALAU Didier</v>
      </c>
      <c r="D8" s="16" t="str">
        <f t="shared" si="1"/>
        <v>R.S Meximieux</v>
      </c>
      <c r="E8" s="17">
        <f t="shared" si="2"/>
        <v>1</v>
      </c>
      <c r="F8" s="25"/>
    </row>
    <row r="9" spans="1:6" ht="19.5" customHeight="1">
      <c r="A9" s="18">
        <v>3</v>
      </c>
      <c r="B9" s="19">
        <v>13</v>
      </c>
      <c r="C9" s="20" t="str">
        <f t="shared" si="0"/>
        <v>BOIN Michel</v>
      </c>
      <c r="D9" s="21" t="str">
        <f t="shared" si="1"/>
        <v>E.C. St-Clair-de-la-Tour</v>
      </c>
      <c r="E9" s="23">
        <f t="shared" si="2"/>
        <v>38</v>
      </c>
      <c r="F9" s="26"/>
    </row>
    <row r="10" spans="1:6" ht="19.5" customHeight="1">
      <c r="A10" s="14">
        <v>4</v>
      </c>
      <c r="B10" s="15">
        <v>35</v>
      </c>
      <c r="C10" s="16" t="str">
        <f t="shared" si="0"/>
        <v>STADLER Eric</v>
      </c>
      <c r="D10" s="16" t="str">
        <f t="shared" si="1"/>
        <v>C.C Pringy</v>
      </c>
      <c r="E10" s="17">
        <f t="shared" si="2"/>
        <v>74</v>
      </c>
      <c r="F10" s="25"/>
    </row>
    <row r="11" spans="1:6" ht="19.5" customHeight="1">
      <c r="A11" s="18">
        <v>5</v>
      </c>
      <c r="B11" s="19">
        <v>32</v>
      </c>
      <c r="C11" s="20" t="str">
        <f t="shared" si="0"/>
        <v>BRIAND Dominique</v>
      </c>
      <c r="D11" s="20" t="str">
        <f t="shared" si="1"/>
        <v>S.C Manissieux</v>
      </c>
      <c r="E11" s="22">
        <f t="shared" si="2"/>
        <v>69</v>
      </c>
      <c r="F11" s="26"/>
    </row>
    <row r="12" spans="1:6" ht="19.5" customHeight="1">
      <c r="A12" s="14">
        <v>6</v>
      </c>
      <c r="B12" s="15">
        <v>20</v>
      </c>
      <c r="C12" s="16" t="str">
        <f t="shared" si="0"/>
        <v>REINAUDO Christian</v>
      </c>
      <c r="D12" s="16" t="str">
        <f t="shared" si="1"/>
        <v>U.C Rives</v>
      </c>
      <c r="E12" s="17">
        <f t="shared" si="2"/>
        <v>38</v>
      </c>
      <c r="F12" s="25"/>
    </row>
    <row r="13" spans="1:6" ht="19.5" customHeight="1">
      <c r="A13" s="18">
        <v>7</v>
      </c>
      <c r="B13" s="19">
        <v>36</v>
      </c>
      <c r="C13" s="20" t="str">
        <f t="shared" si="0"/>
        <v>DELETRAZ Jean-François</v>
      </c>
      <c r="D13" s="20" t="str">
        <f t="shared" si="1"/>
        <v>C.C Pringy</v>
      </c>
      <c r="E13" s="22">
        <f t="shared" si="2"/>
        <v>74</v>
      </c>
      <c r="F13" s="26"/>
    </row>
    <row r="14" spans="1:6" ht="19.5" customHeight="1">
      <c r="A14" s="14">
        <v>8</v>
      </c>
      <c r="B14" s="15">
        <v>33</v>
      </c>
      <c r="C14" s="16" t="str">
        <f t="shared" si="0"/>
        <v>BERAUD Richard</v>
      </c>
      <c r="D14" s="16" t="str">
        <f t="shared" si="1"/>
        <v>C.T 69</v>
      </c>
      <c r="E14" s="17">
        <f t="shared" si="2"/>
        <v>69</v>
      </c>
      <c r="F14" s="25"/>
    </row>
    <row r="15" spans="1:6" ht="19.5" customHeight="1">
      <c r="A15" s="18">
        <v>9</v>
      </c>
      <c r="B15" s="19">
        <v>17</v>
      </c>
      <c r="C15" s="20" t="str">
        <f t="shared" si="0"/>
        <v>VIAL Jacques</v>
      </c>
      <c r="D15" s="20" t="str">
        <f t="shared" si="1"/>
        <v>S.C.A.L. Echirolles</v>
      </c>
      <c r="E15" s="22">
        <f t="shared" si="2"/>
        <v>38</v>
      </c>
      <c r="F15" s="26"/>
    </row>
    <row r="16" spans="1:6" ht="19.5" customHeight="1">
      <c r="A16" s="14">
        <v>10</v>
      </c>
      <c r="B16" s="15">
        <v>30</v>
      </c>
      <c r="C16" s="16" t="str">
        <f t="shared" si="0"/>
        <v>MALOTAUX Franck</v>
      </c>
      <c r="D16" s="16" t="str">
        <f t="shared" si="1"/>
        <v>C.C Gleizé</v>
      </c>
      <c r="E16" s="17">
        <f t="shared" si="2"/>
        <v>69</v>
      </c>
      <c r="F16" s="25"/>
    </row>
    <row r="17" spans="1:6" ht="19.5" customHeight="1">
      <c r="A17" s="18">
        <v>11</v>
      </c>
      <c r="B17" s="19">
        <v>25</v>
      </c>
      <c r="C17" s="20" t="str">
        <f t="shared" si="0"/>
        <v>PIC Gérard</v>
      </c>
      <c r="D17" s="20" t="str">
        <f t="shared" si="1"/>
        <v>V.C de la Bièvre Renage</v>
      </c>
      <c r="E17" s="22">
        <f t="shared" si="2"/>
        <v>38</v>
      </c>
      <c r="F17" s="26"/>
    </row>
    <row r="18" spans="1:7" ht="19.5" customHeight="1">
      <c r="A18" s="14">
        <v>12</v>
      </c>
      <c r="B18" s="15">
        <v>11</v>
      </c>
      <c r="C18" s="16" t="str">
        <f t="shared" si="0"/>
        <v>CLUZEL Patrick</v>
      </c>
      <c r="D18" s="16" t="str">
        <f t="shared" si="1"/>
        <v>A.C Les Tourettes</v>
      </c>
      <c r="E18" s="17">
        <f t="shared" si="2"/>
        <v>26</v>
      </c>
      <c r="F18" s="25"/>
      <c r="G18" s="107"/>
    </row>
    <row r="19" spans="1:6" ht="19.5" customHeight="1">
      <c r="A19" s="18">
        <v>13</v>
      </c>
      <c r="B19" s="19">
        <v>23</v>
      </c>
      <c r="C19" s="20" t="str">
        <f t="shared" si="0"/>
        <v>LEIVA MARCON Benoit</v>
      </c>
      <c r="D19" s="20" t="str">
        <f t="shared" si="1"/>
        <v>V.C. Froges Villard Bonnot</v>
      </c>
      <c r="E19" s="22">
        <f t="shared" si="2"/>
        <v>38</v>
      </c>
      <c r="F19" s="26"/>
    </row>
    <row r="20" spans="1:6" ht="19.5" customHeight="1">
      <c r="A20" s="14">
        <v>14</v>
      </c>
      <c r="B20" s="15">
        <v>3</v>
      </c>
      <c r="C20" s="16" t="str">
        <f t="shared" si="0"/>
        <v>GOY Alain</v>
      </c>
      <c r="D20" s="16" t="str">
        <f t="shared" si="1"/>
        <v>R.S Meximieux</v>
      </c>
      <c r="E20" s="17">
        <f t="shared" si="2"/>
        <v>1</v>
      </c>
      <c r="F20" s="25"/>
    </row>
    <row r="21" spans="1:6" ht="19.5" customHeight="1">
      <c r="A21" s="18">
        <v>15</v>
      </c>
      <c r="B21" s="19">
        <v>38</v>
      </c>
      <c r="C21" s="20" t="str">
        <f t="shared" si="0"/>
        <v>HOCHART Patrick</v>
      </c>
      <c r="D21" s="20" t="str">
        <f t="shared" si="1"/>
        <v>C.C Cran Gevrier</v>
      </c>
      <c r="E21" s="22">
        <f t="shared" si="2"/>
        <v>74</v>
      </c>
      <c r="F21" s="26"/>
    </row>
    <row r="22" spans="1:6" ht="19.5" customHeight="1">
      <c r="A22" s="14">
        <v>16</v>
      </c>
      <c r="B22" s="15">
        <v>28</v>
      </c>
      <c r="C22" s="16" t="str">
        <f t="shared" si="0"/>
        <v>SIE Serge</v>
      </c>
      <c r="D22" s="16" t="str">
        <f t="shared" si="1"/>
        <v>E.S Jonage</v>
      </c>
      <c r="E22" s="17">
        <f t="shared" si="2"/>
        <v>69</v>
      </c>
      <c r="F22" s="25"/>
    </row>
    <row r="23" spans="1:6" ht="19.5" customHeight="1">
      <c r="A23" s="18">
        <v>17</v>
      </c>
      <c r="B23" s="19">
        <v>1</v>
      </c>
      <c r="C23" s="20" t="str">
        <f t="shared" si="0"/>
        <v>TORDI Michel</v>
      </c>
      <c r="D23" s="20" t="str">
        <f t="shared" si="1"/>
        <v>C.C Lagnieu</v>
      </c>
      <c r="E23" s="22">
        <f t="shared" si="2"/>
        <v>1</v>
      </c>
      <c r="F23" s="26"/>
    </row>
    <row r="24" spans="1:6" ht="19.5" customHeight="1">
      <c r="A24" s="14">
        <v>18</v>
      </c>
      <c r="B24" s="15">
        <v>7</v>
      </c>
      <c r="C24" s="16" t="str">
        <f t="shared" si="0"/>
        <v>PERRET Christian</v>
      </c>
      <c r="D24" s="16" t="str">
        <f t="shared" si="1"/>
        <v>V.C Druillat</v>
      </c>
      <c r="E24" s="17">
        <f t="shared" si="2"/>
        <v>1</v>
      </c>
      <c r="F24" s="25"/>
    </row>
    <row r="25" spans="1:6" ht="19.5" customHeight="1">
      <c r="A25" s="18">
        <v>19</v>
      </c>
      <c r="B25" s="19">
        <v>21</v>
      </c>
      <c r="C25" s="20" t="str">
        <f t="shared" si="0"/>
        <v>COUDERT Jean-Claude</v>
      </c>
      <c r="D25" s="20" t="str">
        <f t="shared" si="1"/>
        <v>V.C. Froges Villard Bonnot</v>
      </c>
      <c r="E25" s="22">
        <f t="shared" si="2"/>
        <v>38</v>
      </c>
      <c r="F25" s="26"/>
    </row>
    <row r="26" spans="1:6" ht="19.5" customHeight="1">
      <c r="A26" s="14">
        <v>20</v>
      </c>
      <c r="B26" s="15">
        <v>22</v>
      </c>
      <c r="C26" s="16" t="str">
        <f t="shared" si="0"/>
        <v>BOUCHET Gaby</v>
      </c>
      <c r="D26" s="16" t="str">
        <f t="shared" si="1"/>
        <v>V.C. Froges Villard Bonnot</v>
      </c>
      <c r="E26" s="17">
        <f t="shared" si="2"/>
        <v>38</v>
      </c>
      <c r="F26" s="25"/>
    </row>
    <row r="27" spans="1:6" ht="19.5" customHeight="1">
      <c r="A27" s="18">
        <v>21</v>
      </c>
      <c r="B27" s="19">
        <v>18</v>
      </c>
      <c r="C27" s="20" t="str">
        <f t="shared" si="0"/>
        <v>VALERO Jésus</v>
      </c>
      <c r="D27" s="20" t="str">
        <f t="shared" si="1"/>
        <v>U.C Rives</v>
      </c>
      <c r="E27" s="22">
        <f t="shared" si="2"/>
        <v>38</v>
      </c>
      <c r="F27" s="26"/>
    </row>
    <row r="28" spans="1:6" ht="19.5" customHeight="1">
      <c r="A28" s="14">
        <v>22</v>
      </c>
      <c r="B28" s="15">
        <v>8</v>
      </c>
      <c r="C28" s="16" t="str">
        <f t="shared" si="0"/>
        <v>DUPRAS Dominique</v>
      </c>
      <c r="D28" s="16" t="str">
        <f t="shared" si="1"/>
        <v>A.C St Jean le Vieux</v>
      </c>
      <c r="E28" s="17">
        <f t="shared" si="2"/>
        <v>1</v>
      </c>
      <c r="F28" s="25"/>
    </row>
    <row r="29" spans="1:6" ht="19.5" customHeight="1">
      <c r="A29" s="18">
        <v>23</v>
      </c>
      <c r="B29" s="19">
        <v>15</v>
      </c>
      <c r="C29" s="20" t="str">
        <f t="shared" si="0"/>
        <v>DURY Roland</v>
      </c>
      <c r="D29" s="20" t="str">
        <f t="shared" si="1"/>
        <v>U.C Pontcharra</v>
      </c>
      <c r="E29" s="22">
        <f t="shared" si="2"/>
        <v>38</v>
      </c>
      <c r="F29" s="26"/>
    </row>
    <row r="30" spans="1:6" ht="19.5" customHeight="1">
      <c r="A30" s="14">
        <v>24</v>
      </c>
      <c r="B30" s="15">
        <v>31</v>
      </c>
      <c r="C30" s="16" t="str">
        <f t="shared" si="0"/>
        <v>REBENAQUE Bernard</v>
      </c>
      <c r="D30" s="16" t="str">
        <f t="shared" si="1"/>
        <v>C.C Gleizé</v>
      </c>
      <c r="E30" s="17">
        <f t="shared" si="2"/>
        <v>69</v>
      </c>
      <c r="F30" s="25"/>
    </row>
    <row r="31" spans="1:6" ht="19.5" customHeight="1">
      <c r="A31" s="18">
        <v>25</v>
      </c>
      <c r="B31" s="19">
        <v>34</v>
      </c>
      <c r="C31" s="20" t="str">
        <f t="shared" si="0"/>
        <v>FRAISSE Patrick</v>
      </c>
      <c r="D31" s="20" t="str">
        <f t="shared" si="1"/>
        <v>C.T 69</v>
      </c>
      <c r="E31" s="22">
        <f t="shared" si="2"/>
        <v>69</v>
      </c>
      <c r="F31" s="26"/>
    </row>
    <row r="32" spans="1:6" ht="19.5" customHeight="1">
      <c r="A32" s="14">
        <v>26</v>
      </c>
      <c r="B32" s="15">
        <v>14</v>
      </c>
      <c r="C32" s="16" t="str">
        <f t="shared" si="0"/>
        <v>VINCENDON Louis</v>
      </c>
      <c r="D32" s="16" t="str">
        <f t="shared" si="1"/>
        <v>C.C. Chatonnay Ste-Anne</v>
      </c>
      <c r="E32" s="17">
        <f t="shared" si="2"/>
        <v>38</v>
      </c>
      <c r="F32" s="25"/>
    </row>
    <row r="33" spans="1:6" ht="19.5" customHeight="1">
      <c r="A33" s="18">
        <v>27</v>
      </c>
      <c r="B33" s="19">
        <v>10</v>
      </c>
      <c r="C33" s="20" t="str">
        <f t="shared" si="0"/>
        <v>MARTIN Guy</v>
      </c>
      <c r="D33" s="20" t="str">
        <f t="shared" si="1"/>
        <v>C.C Lagnieu</v>
      </c>
      <c r="E33" s="22">
        <f t="shared" si="2"/>
        <v>1</v>
      </c>
      <c r="F33" s="26"/>
    </row>
    <row r="34" spans="1:6" ht="19.5" customHeight="1">
      <c r="A34" s="14">
        <v>28</v>
      </c>
      <c r="B34" s="15">
        <v>19</v>
      </c>
      <c r="C34" s="16" t="str">
        <f t="shared" si="0"/>
        <v>CONTAL Gilbert</v>
      </c>
      <c r="D34" s="16" t="str">
        <f t="shared" si="1"/>
        <v>U.C Rives</v>
      </c>
      <c r="E34" s="17">
        <f t="shared" si="2"/>
        <v>38</v>
      </c>
      <c r="F34" s="25"/>
    </row>
    <row r="35" spans="1:6" ht="19.5" customHeight="1">
      <c r="A35" s="18">
        <v>29</v>
      </c>
      <c r="B35" s="19">
        <v>5</v>
      </c>
      <c r="C35" s="20" t="str">
        <f t="shared" si="0"/>
        <v>NEDELEC Patrick</v>
      </c>
      <c r="D35" s="20" t="str">
        <f t="shared" si="1"/>
        <v>Thou Vélo</v>
      </c>
      <c r="E35" s="22">
        <f t="shared" si="2"/>
        <v>1</v>
      </c>
      <c r="F35" s="26" t="s">
        <v>274</v>
      </c>
    </row>
    <row r="36" spans="1:6" ht="19.5" customHeight="1">
      <c r="A36" s="14">
        <v>30</v>
      </c>
      <c r="B36" s="15">
        <v>6</v>
      </c>
      <c r="C36" s="16" t="str">
        <f t="shared" si="0"/>
        <v>MAESTRE Christian</v>
      </c>
      <c r="D36" s="16" t="str">
        <f t="shared" si="1"/>
        <v>Thou Vélo</v>
      </c>
      <c r="E36" s="17">
        <f t="shared" si="2"/>
        <v>1</v>
      </c>
      <c r="F36" s="25" t="s">
        <v>274</v>
      </c>
    </row>
    <row r="37" spans="1:6" ht="19.5" customHeight="1">
      <c r="A37" s="18">
        <v>31</v>
      </c>
      <c r="B37" s="19">
        <v>39</v>
      </c>
      <c r="C37" s="20" t="str">
        <f t="shared" si="0"/>
        <v>POIRIER Jean-Louis</v>
      </c>
      <c r="D37" s="20" t="str">
        <f t="shared" si="1"/>
        <v>C.C Thonon</v>
      </c>
      <c r="E37" s="22">
        <f t="shared" si="2"/>
        <v>74</v>
      </c>
      <c r="F37" s="26" t="s">
        <v>274</v>
      </c>
    </row>
    <row r="38" spans="1:6" ht="19.5" customHeight="1">
      <c r="A38" s="14">
        <v>32</v>
      </c>
      <c r="B38" s="15"/>
      <c r="C38" s="16">
        <f t="shared" si="0"/>
      </c>
      <c r="D38" s="16">
        <f t="shared" si="1"/>
      </c>
      <c r="E38" s="17">
        <f t="shared" si="2"/>
      </c>
      <c r="F38" s="25"/>
    </row>
    <row r="39" spans="1:6" ht="19.5" customHeight="1">
      <c r="A39" s="18">
        <v>33</v>
      </c>
      <c r="B39" s="19"/>
      <c r="C39" s="20">
        <f aca="true" t="shared" si="3" ref="C39:C62">IF(ISBLANK(B39),"",VLOOKUP(B39,AM_5059,2,FALSE))</f>
      </c>
      <c r="D39" s="20">
        <f aca="true" t="shared" si="4" ref="D39:D62">IF(ISBLANK(B39),"",VLOOKUP(B39,AM_5059,3,FALSE))</f>
      </c>
      <c r="E39" s="22">
        <f aca="true" t="shared" si="5" ref="E39:E62">IF(ISBLANK(B39),"",VLOOKUP(B39,AM_5059,4,FALSE))</f>
      </c>
      <c r="F39" s="26"/>
    </row>
    <row r="40" spans="1:6" ht="19.5" customHeight="1">
      <c r="A40" s="14">
        <v>34</v>
      </c>
      <c r="B40" s="15"/>
      <c r="C40" s="16">
        <f t="shared" si="3"/>
      </c>
      <c r="D40" s="16">
        <f t="shared" si="4"/>
      </c>
      <c r="E40" s="17">
        <f t="shared" si="5"/>
      </c>
      <c r="F40" s="25"/>
    </row>
    <row r="41" spans="1:6" ht="19.5" customHeight="1">
      <c r="A41" s="18">
        <v>35</v>
      </c>
      <c r="B41" s="19"/>
      <c r="C41" s="20">
        <f t="shared" si="3"/>
      </c>
      <c r="D41" s="20">
        <f t="shared" si="4"/>
      </c>
      <c r="E41" s="22">
        <f t="shared" si="5"/>
      </c>
      <c r="F41" s="26"/>
    </row>
    <row r="42" spans="1:6" ht="19.5" customHeight="1">
      <c r="A42" s="14">
        <v>36</v>
      </c>
      <c r="B42" s="15"/>
      <c r="C42" s="16">
        <f t="shared" si="3"/>
      </c>
      <c r="D42" s="16">
        <f t="shared" si="4"/>
      </c>
      <c r="E42" s="17">
        <f t="shared" si="5"/>
      </c>
      <c r="F42" s="25"/>
    </row>
    <row r="43" spans="1:6" ht="19.5" customHeight="1">
      <c r="A43" s="18">
        <v>37</v>
      </c>
      <c r="B43" s="19"/>
      <c r="C43" s="20">
        <f t="shared" si="3"/>
      </c>
      <c r="D43" s="20">
        <f t="shared" si="4"/>
      </c>
      <c r="E43" s="22">
        <f t="shared" si="5"/>
      </c>
      <c r="F43" s="26"/>
    </row>
    <row r="44" spans="1:6" ht="19.5" customHeight="1">
      <c r="A44" s="14">
        <v>38</v>
      </c>
      <c r="B44" s="15"/>
      <c r="C44" s="16">
        <f t="shared" si="3"/>
      </c>
      <c r="D44" s="16">
        <f t="shared" si="4"/>
      </c>
      <c r="E44" s="17">
        <f t="shared" si="5"/>
      </c>
      <c r="F44" s="25"/>
    </row>
    <row r="45" spans="1:6" ht="19.5" customHeight="1">
      <c r="A45" s="18">
        <v>39</v>
      </c>
      <c r="B45" s="19"/>
      <c r="C45" s="20">
        <f t="shared" si="3"/>
      </c>
      <c r="D45" s="20">
        <f t="shared" si="4"/>
      </c>
      <c r="E45" s="22">
        <f t="shared" si="5"/>
      </c>
      <c r="F45" s="26"/>
    </row>
    <row r="46" spans="1:6" ht="19.5" customHeight="1">
      <c r="A46" s="14"/>
      <c r="B46" s="15"/>
      <c r="C46" s="16">
        <f t="shared" si="3"/>
      </c>
      <c r="D46" s="16">
        <f t="shared" si="4"/>
      </c>
      <c r="E46" s="17">
        <f t="shared" si="5"/>
      </c>
      <c r="F46" s="25"/>
    </row>
    <row r="47" spans="1:6" ht="19.5" customHeight="1">
      <c r="A47" s="18" t="s">
        <v>91</v>
      </c>
      <c r="B47" s="19"/>
      <c r="C47" s="20">
        <f t="shared" si="3"/>
      </c>
      <c r="D47" s="20">
        <f t="shared" si="4"/>
      </c>
      <c r="E47" s="22">
        <f t="shared" si="5"/>
      </c>
      <c r="F47" s="26"/>
    </row>
    <row r="48" spans="1:6" ht="19.5" customHeight="1">
      <c r="A48" s="14"/>
      <c r="B48" s="15"/>
      <c r="C48" s="16">
        <f t="shared" si="3"/>
      </c>
      <c r="D48" s="16">
        <f t="shared" si="4"/>
      </c>
      <c r="E48" s="17">
        <f t="shared" si="5"/>
      </c>
      <c r="F48" s="25"/>
    </row>
    <row r="49" spans="1:6" ht="19.5" customHeight="1">
      <c r="A49" s="18" t="s">
        <v>92</v>
      </c>
      <c r="B49" s="19"/>
      <c r="C49" s="20">
        <f t="shared" si="3"/>
      </c>
      <c r="D49" s="20">
        <f t="shared" si="4"/>
      </c>
      <c r="E49" s="22">
        <f t="shared" si="5"/>
      </c>
      <c r="F49" s="26"/>
    </row>
    <row r="50" spans="1:6" ht="19.5" customHeight="1">
      <c r="A50" s="14" t="s">
        <v>92</v>
      </c>
      <c r="B50" s="15"/>
      <c r="C50" s="16">
        <f t="shared" si="3"/>
      </c>
      <c r="D50" s="16">
        <f t="shared" si="4"/>
      </c>
      <c r="E50" s="17">
        <f t="shared" si="5"/>
      </c>
      <c r="F50" s="25"/>
    </row>
    <row r="51" spans="1:6" ht="19.5" customHeight="1">
      <c r="A51" s="18" t="s">
        <v>92</v>
      </c>
      <c r="B51" s="19"/>
      <c r="C51" s="20">
        <f t="shared" si="3"/>
      </c>
      <c r="D51" s="20">
        <f t="shared" si="4"/>
      </c>
      <c r="E51" s="22">
        <f t="shared" si="5"/>
      </c>
      <c r="F51" s="26"/>
    </row>
    <row r="52" spans="1:6" ht="19.5" customHeight="1" hidden="1">
      <c r="A52" s="14"/>
      <c r="B52" s="15"/>
      <c r="C52" s="16">
        <f t="shared" si="3"/>
      </c>
      <c r="D52" s="16">
        <f t="shared" si="4"/>
      </c>
      <c r="E52" s="17">
        <f t="shared" si="5"/>
      </c>
      <c r="F52" s="25"/>
    </row>
    <row r="53" spans="1:6" ht="19.5" customHeight="1" hidden="1">
      <c r="A53" s="18"/>
      <c r="B53" s="19"/>
      <c r="C53" s="20">
        <f t="shared" si="3"/>
      </c>
      <c r="D53" s="20">
        <f t="shared" si="4"/>
      </c>
      <c r="E53" s="22">
        <f t="shared" si="5"/>
      </c>
      <c r="F53" s="26"/>
    </row>
    <row r="54" spans="1:6" ht="19.5" customHeight="1" hidden="1">
      <c r="A54" s="14"/>
      <c r="B54" s="15"/>
      <c r="C54" s="16">
        <f t="shared" si="3"/>
      </c>
      <c r="D54" s="16">
        <f t="shared" si="4"/>
      </c>
      <c r="E54" s="17">
        <f t="shared" si="5"/>
      </c>
      <c r="F54" s="25"/>
    </row>
    <row r="55" spans="1:6" ht="19.5" customHeight="1" hidden="1">
      <c r="A55" s="18"/>
      <c r="B55" s="19"/>
      <c r="C55" s="20">
        <f t="shared" si="3"/>
      </c>
      <c r="D55" s="20">
        <f t="shared" si="4"/>
      </c>
      <c r="E55" s="22">
        <f t="shared" si="5"/>
      </c>
      <c r="F55" s="26"/>
    </row>
    <row r="56" spans="1:6" ht="19.5" customHeight="1" hidden="1">
      <c r="A56" s="14"/>
      <c r="B56" s="15"/>
      <c r="C56" s="16">
        <f t="shared" si="3"/>
      </c>
      <c r="D56" s="16">
        <f t="shared" si="4"/>
      </c>
      <c r="E56" s="17">
        <f t="shared" si="5"/>
      </c>
      <c r="F56" s="25"/>
    </row>
    <row r="57" spans="1:6" ht="19.5" customHeight="1" hidden="1">
      <c r="A57" s="18"/>
      <c r="B57" s="19"/>
      <c r="C57" s="20">
        <f t="shared" si="3"/>
      </c>
      <c r="D57" s="20">
        <f t="shared" si="4"/>
      </c>
      <c r="E57" s="22">
        <f t="shared" si="5"/>
      </c>
      <c r="F57" s="26"/>
    </row>
    <row r="58" spans="1:6" ht="19.5" customHeight="1" hidden="1">
      <c r="A58" s="14"/>
      <c r="B58" s="15"/>
      <c r="C58" s="16">
        <f t="shared" si="3"/>
      </c>
      <c r="D58" s="16">
        <f t="shared" si="4"/>
      </c>
      <c r="E58" s="17">
        <f t="shared" si="5"/>
      </c>
      <c r="F58" s="25"/>
    </row>
    <row r="59" spans="1:6" ht="19.5" customHeight="1" hidden="1">
      <c r="A59" s="18"/>
      <c r="B59" s="19"/>
      <c r="C59" s="20">
        <f t="shared" si="3"/>
      </c>
      <c r="D59" s="20">
        <f t="shared" si="4"/>
      </c>
      <c r="E59" s="22">
        <f t="shared" si="5"/>
      </c>
      <c r="F59" s="26"/>
    </row>
    <row r="60" spans="1:6" ht="19.5" customHeight="1" hidden="1">
      <c r="A60" s="14"/>
      <c r="B60" s="15"/>
      <c r="C60" s="16">
        <f t="shared" si="3"/>
      </c>
      <c r="D60" s="16">
        <f t="shared" si="4"/>
      </c>
      <c r="E60" s="17">
        <f t="shared" si="5"/>
      </c>
      <c r="F60" s="25"/>
    </row>
    <row r="61" spans="1:6" ht="19.5" customHeight="1" hidden="1">
      <c r="A61" s="18"/>
      <c r="B61" s="19"/>
      <c r="C61" s="20">
        <f t="shared" si="3"/>
      </c>
      <c r="D61" s="20">
        <f t="shared" si="4"/>
      </c>
      <c r="E61" s="22">
        <f t="shared" si="5"/>
      </c>
      <c r="F61" s="26"/>
    </row>
    <row r="62" spans="1:6" ht="19.5" customHeight="1" hidden="1">
      <c r="A62" s="14"/>
      <c r="B62" s="15"/>
      <c r="C62" s="16">
        <f t="shared" si="3"/>
      </c>
      <c r="D62" s="16">
        <f t="shared" si="4"/>
      </c>
      <c r="E62" s="17">
        <f t="shared" si="5"/>
      </c>
      <c r="F62" s="25"/>
    </row>
    <row r="63" spans="1:6" ht="19.5" customHeight="1" hidden="1">
      <c r="A63" s="18"/>
      <c r="B63" s="19"/>
      <c r="C63" s="20">
        <f aca="true" t="shared" si="6" ref="C63:C72">IF(ISBLANK(B63),"",VLOOKUP(B63,AM_5059,2,FALSE))</f>
      </c>
      <c r="D63" s="20">
        <f aca="true" t="shared" si="7" ref="D63:D72">IF(ISBLANK(B63),"",VLOOKUP(B63,AM_5059,3,FALSE))</f>
      </c>
      <c r="E63" s="22">
        <f aca="true" t="shared" si="8" ref="E63:E72">IF(ISBLANK(B63),"",VLOOKUP(B63,AM_5059,4,FALSE))</f>
      </c>
      <c r="F63" s="26"/>
    </row>
    <row r="64" spans="1:6" ht="19.5" customHeight="1" hidden="1">
      <c r="A64" s="14"/>
      <c r="B64" s="15"/>
      <c r="C64" s="16">
        <f t="shared" si="6"/>
      </c>
      <c r="D64" s="16">
        <f t="shared" si="7"/>
      </c>
      <c r="E64" s="17">
        <f t="shared" si="8"/>
      </c>
      <c r="F64" s="25"/>
    </row>
    <row r="65" spans="1:6" ht="19.5" customHeight="1" hidden="1">
      <c r="A65" s="18"/>
      <c r="B65" s="19"/>
      <c r="C65" s="20">
        <f t="shared" si="6"/>
      </c>
      <c r="D65" s="20">
        <f t="shared" si="7"/>
      </c>
      <c r="E65" s="22">
        <f t="shared" si="8"/>
      </c>
      <c r="F65" s="26"/>
    </row>
    <row r="66" spans="1:6" ht="19.5" customHeight="1" hidden="1">
      <c r="A66" s="14"/>
      <c r="B66" s="15"/>
      <c r="C66" s="16">
        <f t="shared" si="6"/>
      </c>
      <c r="D66" s="16">
        <f t="shared" si="7"/>
      </c>
      <c r="E66" s="17">
        <f t="shared" si="8"/>
      </c>
      <c r="F66" s="25"/>
    </row>
    <row r="67" spans="1:6" ht="19.5" customHeight="1" hidden="1">
      <c r="A67" s="18"/>
      <c r="B67" s="19"/>
      <c r="C67" s="20">
        <f t="shared" si="6"/>
      </c>
      <c r="D67" s="20">
        <f t="shared" si="7"/>
      </c>
      <c r="E67" s="22">
        <f t="shared" si="8"/>
      </c>
      <c r="F67" s="26"/>
    </row>
    <row r="68" spans="1:6" ht="19.5" customHeight="1" hidden="1">
      <c r="A68" s="14"/>
      <c r="B68" s="15"/>
      <c r="C68" s="16">
        <f t="shared" si="6"/>
      </c>
      <c r="D68" s="16">
        <f t="shared" si="7"/>
      </c>
      <c r="E68" s="17">
        <f t="shared" si="8"/>
      </c>
      <c r="F68" s="25"/>
    </row>
    <row r="69" spans="1:6" ht="19.5" customHeight="1" hidden="1">
      <c r="A69" s="18"/>
      <c r="B69" s="19"/>
      <c r="C69" s="20">
        <f t="shared" si="6"/>
      </c>
      <c r="D69" s="20">
        <f t="shared" si="7"/>
      </c>
      <c r="E69" s="22">
        <f t="shared" si="8"/>
      </c>
      <c r="F69" s="26"/>
    </row>
    <row r="70" spans="1:6" ht="19.5" customHeight="1" hidden="1">
      <c r="A70" s="14"/>
      <c r="B70" s="15"/>
      <c r="C70" s="16">
        <f t="shared" si="6"/>
      </c>
      <c r="D70" s="16">
        <f t="shared" si="7"/>
      </c>
      <c r="E70" s="17">
        <f t="shared" si="8"/>
      </c>
      <c r="F70" s="25"/>
    </row>
    <row r="71" spans="1:6" ht="19.5" customHeight="1" hidden="1">
      <c r="A71" s="18"/>
      <c r="B71" s="19"/>
      <c r="C71" s="20">
        <f t="shared" si="6"/>
      </c>
      <c r="D71" s="20">
        <f t="shared" si="7"/>
      </c>
      <c r="E71" s="22">
        <f t="shared" si="8"/>
      </c>
      <c r="F71" s="26"/>
    </row>
    <row r="72" spans="1:6" ht="19.5" customHeight="1" hidden="1">
      <c r="A72" s="14"/>
      <c r="B72" s="15"/>
      <c r="C72" s="16">
        <f t="shared" si="6"/>
      </c>
      <c r="D72" s="16">
        <f t="shared" si="7"/>
      </c>
      <c r="E72" s="17">
        <f t="shared" si="8"/>
      </c>
      <c r="F72" s="25"/>
    </row>
  </sheetData>
  <sheetProtection/>
  <mergeCells count="4">
    <mergeCell ref="A3:C3"/>
    <mergeCell ref="D3:E3"/>
    <mergeCell ref="A5:C5"/>
    <mergeCell ref="B1:F1"/>
  </mergeCells>
  <conditionalFormatting sqref="A7:A72 C7:F72">
    <cfRule type="expression" priority="2" dxfId="2" stopIfTrue="1">
      <formula>OR($A7="NP",$A7="Exc")</formula>
    </cfRule>
    <cfRule type="expression" priority="3" dxfId="1" stopIfTrue="1">
      <formula>$E7=1</formula>
    </cfRule>
  </conditionalFormatting>
  <conditionalFormatting sqref="B7:B72">
    <cfRule type="expression" priority="1" dxfId="0" stopIfTrue="1">
      <formula>COUNTIF(B$7:B7,B7)&gt;1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horizontalDpi="300" verticalDpi="300" orientation="portrait" paperSize="9" scale="90" r:id="rId2"/>
  <headerFooter alignWithMargins="0">
    <oddFooter>&amp;L&amp;8&amp;F&amp;R&amp;8&amp;A - page &amp;P/&amp;N</oddFooter>
  </headerFooter>
  <rowBreaks count="2" manualBreakCount="2">
    <brk id="40" max="255" man="1"/>
    <brk id="72" max="25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THONNIER</dc:creator>
  <cp:keywords/>
  <dc:description/>
  <cp:lastModifiedBy>JACKY</cp:lastModifiedBy>
  <cp:lastPrinted>2013-06-02T15:16:13Z</cp:lastPrinted>
  <dcterms:created xsi:type="dcterms:W3CDTF">2010-03-03T17:03:50Z</dcterms:created>
  <dcterms:modified xsi:type="dcterms:W3CDTF">2013-06-05T18:52:16Z</dcterms:modified>
  <cp:category/>
  <cp:version/>
  <cp:contentType/>
  <cp:contentStatus/>
</cp:coreProperties>
</file>